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ITB\Downloads\"/>
    </mc:Choice>
  </mc:AlternateContent>
  <xr:revisionPtr revIDLastSave="0" documentId="13_ncr:1_{E18F5EC5-1480-432E-B7BD-F6A7CAAED9CD}" xr6:coauthVersionLast="47" xr6:coauthVersionMax="47" xr10:uidLastSave="{00000000-0000-0000-0000-000000000000}"/>
  <bookViews>
    <workbookView xWindow="-120" yWindow="-120" windowWidth="20730" windowHeight="11040" xr2:uid="{00000000-000D-0000-FFFF-FFFF00000000}"/>
  </bookViews>
  <sheets>
    <sheet name="Budget Summary" sheetId="10" r:id="rId1"/>
    <sheet name="Budget RBC" sheetId="9" r:id="rId2"/>
    <sheet name="Budget IHITC" sheetId="2" r:id="rId3"/>
    <sheet name="Budget Guidelines" sheetId="3" r:id="rId4"/>
    <sheet name="Working Sheets" sheetId="8" r:id="rId5"/>
    <sheet name="Sheet1" sheetId="5" state="hidden" r:id="rId6"/>
  </sheets>
  <definedNames>
    <definedName name="_xlnm.Print_Area" localSheetId="3">'Budget Guidelines'!$A$1:$C$25</definedName>
    <definedName name="_xlnm.Print_Area" localSheetId="2">'Budget IHITC'!$A$1:$W$38</definedName>
    <definedName name="_xlnm.Print_Area" localSheetId="1">'Budget RBC'!$A$1:$W$38</definedName>
    <definedName name="_xlnm.Print_Area" localSheetId="0">'Budget Summary'!$A$1:$W$40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2" l="1"/>
  <c r="G14" i="2" s="1"/>
  <c r="H14" i="2" s="1"/>
  <c r="I14" i="2" s="1"/>
  <c r="J14" i="2" s="1"/>
  <c r="K14" i="2" s="1"/>
  <c r="L14" i="2" s="1"/>
  <c r="M14" i="2" s="1"/>
  <c r="F14" i="9"/>
  <c r="G14" i="9" s="1"/>
  <c r="H14" i="9" s="1"/>
  <c r="I14" i="9" s="1"/>
  <c r="J14" i="9" s="1"/>
  <c r="K14" i="9" s="1"/>
  <c r="L14" i="9" s="1"/>
  <c r="M14" i="9" s="1"/>
  <c r="E13" i="9"/>
  <c r="F13" i="9" s="1"/>
  <c r="G13" i="9" s="1"/>
  <c r="H13" i="9" s="1"/>
  <c r="I13" i="9" s="1"/>
  <c r="J13" i="9" s="1"/>
  <c r="K13" i="9" s="1"/>
  <c r="L13" i="9" s="1"/>
  <c r="M13" i="9" s="1"/>
  <c r="E13" i="2" l="1"/>
  <c r="F13" i="2" s="1"/>
  <c r="G13" i="2" s="1"/>
  <c r="H13" i="2" s="1"/>
  <c r="I13" i="2" s="1"/>
  <c r="J13" i="2" s="1"/>
  <c r="K13" i="2" s="1"/>
  <c r="L13" i="2" s="1"/>
  <c r="M13" i="2" s="1"/>
  <c r="F11" i="2"/>
  <c r="G11" i="2" s="1"/>
  <c r="H11" i="2" s="1"/>
  <c r="I11" i="2" s="1"/>
  <c r="J11" i="2" s="1"/>
  <c r="K11" i="2" s="1"/>
  <c r="L11" i="2" s="1"/>
  <c r="M11" i="2" s="1"/>
  <c r="F10" i="2"/>
  <c r="G10" i="2" s="1"/>
  <c r="H10" i="2" s="1"/>
  <c r="I10" i="2" s="1"/>
  <c r="J10" i="2" s="1"/>
  <c r="K10" i="2" s="1"/>
  <c r="L10" i="2" s="1"/>
  <c r="M10" i="2" s="1"/>
  <c r="F10" i="9" l="1"/>
  <c r="G10" i="9" s="1"/>
  <c r="H10" i="9" s="1"/>
  <c r="I10" i="9" s="1"/>
  <c r="J10" i="9" s="1"/>
  <c r="K10" i="9" s="1"/>
  <c r="L10" i="9" s="1"/>
  <c r="M10" i="9" s="1"/>
  <c r="F11" i="9"/>
  <c r="G11" i="9" s="1"/>
  <c r="H11" i="9" s="1"/>
  <c r="I11" i="9" s="1"/>
  <c r="J11" i="9" s="1"/>
  <c r="K11" i="9" s="1"/>
  <c r="L11" i="9" s="1"/>
  <c r="M11" i="9" s="1"/>
  <c r="N17" i="2" l="1"/>
  <c r="N15" i="2"/>
  <c r="N17" i="9"/>
  <c r="N15" i="9"/>
  <c r="N14" i="9"/>
  <c r="D19" i="10"/>
  <c r="M19" i="10"/>
  <c r="L19" i="10"/>
  <c r="K19" i="10"/>
  <c r="J19" i="10"/>
  <c r="I19" i="10"/>
  <c r="H19" i="10"/>
  <c r="G19" i="10"/>
  <c r="F19" i="10"/>
  <c r="E19" i="10"/>
  <c r="C16" i="2"/>
  <c r="C18" i="2" s="1"/>
  <c r="C16" i="9"/>
  <c r="C18" i="9" s="1"/>
  <c r="M17" i="10"/>
  <c r="L17" i="10"/>
  <c r="K17" i="10"/>
  <c r="J17" i="10"/>
  <c r="I17" i="10"/>
  <c r="H17" i="10"/>
  <c r="G17" i="10"/>
  <c r="F17" i="10"/>
  <c r="E17" i="10"/>
  <c r="D17" i="10"/>
  <c r="C17" i="10"/>
  <c r="M15" i="10"/>
  <c r="L15" i="10"/>
  <c r="K15" i="10"/>
  <c r="J15" i="10"/>
  <c r="I15" i="10"/>
  <c r="H15" i="10"/>
  <c r="G15" i="10"/>
  <c r="F15" i="10"/>
  <c r="E15" i="10"/>
  <c r="D15" i="10"/>
  <c r="C15" i="10"/>
  <c r="D14" i="10"/>
  <c r="C14" i="10"/>
  <c r="D13" i="10"/>
  <c r="C13" i="10"/>
  <c r="C12" i="10"/>
  <c r="D11" i="10"/>
  <c r="C11" i="10"/>
  <c r="D10" i="10"/>
  <c r="C10" i="10"/>
  <c r="M9" i="10"/>
  <c r="L9" i="10"/>
  <c r="K9" i="10"/>
  <c r="J9" i="10"/>
  <c r="I9" i="10"/>
  <c r="H9" i="10"/>
  <c r="G9" i="10"/>
  <c r="F9" i="10"/>
  <c r="E9" i="10"/>
  <c r="D9" i="10"/>
  <c r="C9" i="10"/>
  <c r="D12" i="9"/>
  <c r="N9" i="9"/>
  <c r="D12" i="2"/>
  <c r="N13" i="2" l="1"/>
  <c r="N11" i="2"/>
  <c r="C18" i="10"/>
  <c r="C20" i="10" s="1"/>
  <c r="N17" i="10"/>
  <c r="N15" i="10"/>
  <c r="E12" i="9"/>
  <c r="E16" i="9" s="1"/>
  <c r="C16" i="10"/>
  <c r="E11" i="10"/>
  <c r="D12" i="10"/>
  <c r="E13" i="10"/>
  <c r="N9" i="10"/>
  <c r="D16" i="9"/>
  <c r="K14" i="10" l="1"/>
  <c r="F14" i="10"/>
  <c r="I14" i="10"/>
  <c r="G14" i="10"/>
  <c r="E14" i="10"/>
  <c r="J14" i="10"/>
  <c r="H14" i="10"/>
  <c r="E18" i="9"/>
  <c r="F13" i="10"/>
  <c r="F11" i="10"/>
  <c r="D18" i="9"/>
  <c r="F12" i="9"/>
  <c r="E11" i="5"/>
  <c r="E10" i="5"/>
  <c r="D9" i="5"/>
  <c r="E9" i="5" s="1"/>
  <c r="M14" i="10" l="1"/>
  <c r="L14" i="10"/>
  <c r="G13" i="10"/>
  <c r="G11" i="10"/>
  <c r="F16" i="9"/>
  <c r="G12" i="9"/>
  <c r="N14" i="10" l="1"/>
  <c r="N14" i="2"/>
  <c r="E10" i="10"/>
  <c r="H13" i="10"/>
  <c r="G16" i="9"/>
  <c r="H11" i="10"/>
  <c r="H12" i="9"/>
  <c r="F18" i="9"/>
  <c r="F10" i="10"/>
  <c r="E12" i="2"/>
  <c r="E8" i="5"/>
  <c r="E7" i="5"/>
  <c r="E6" i="5"/>
  <c r="E5" i="5"/>
  <c r="D4" i="5"/>
  <c r="E4" i="5" s="1"/>
  <c r="D3" i="5"/>
  <c r="E3" i="5" s="1"/>
  <c r="E12" i="10" l="1"/>
  <c r="I11" i="10"/>
  <c r="I13" i="10"/>
  <c r="G18" i="9"/>
  <c r="I12" i="9"/>
  <c r="H16" i="9"/>
  <c r="G10" i="10"/>
  <c r="F12" i="2"/>
  <c r="F12" i="10" s="1"/>
  <c r="E12" i="5"/>
  <c r="E13" i="5"/>
  <c r="F13" i="5"/>
  <c r="J11" i="10" l="1"/>
  <c r="I16" i="9"/>
  <c r="J13" i="10"/>
  <c r="H18" i="9"/>
  <c r="J12" i="9"/>
  <c r="G12" i="2"/>
  <c r="G12" i="10" s="1"/>
  <c r="H10" i="10"/>
  <c r="I18" i="9" l="1"/>
  <c r="K11" i="10"/>
  <c r="K13" i="10"/>
  <c r="J16" i="9"/>
  <c r="K12" i="9"/>
  <c r="I10" i="10"/>
  <c r="H12" i="2"/>
  <c r="H12" i="10" s="1"/>
  <c r="N9" i="2"/>
  <c r="J18" i="9" l="1"/>
  <c r="N11" i="9"/>
  <c r="L11" i="10"/>
  <c r="N13" i="9"/>
  <c r="L13" i="10"/>
  <c r="K16" i="9"/>
  <c r="L12" i="9"/>
  <c r="L16" i="9" s="1"/>
  <c r="N10" i="9"/>
  <c r="I12" i="2"/>
  <c r="I12" i="10" s="1"/>
  <c r="E16" i="2"/>
  <c r="D16" i="2"/>
  <c r="J10" i="10" l="1"/>
  <c r="D18" i="2"/>
  <c r="D16" i="10"/>
  <c r="E18" i="2"/>
  <c r="E18" i="10" s="1"/>
  <c r="E20" i="10" s="1"/>
  <c r="E16" i="10"/>
  <c r="K18" i="9"/>
  <c r="M13" i="10"/>
  <c r="N13" i="10" s="1"/>
  <c r="M11" i="10"/>
  <c r="N11" i="10" s="1"/>
  <c r="M12" i="9"/>
  <c r="N12" i="9" s="1"/>
  <c r="L18" i="9"/>
  <c r="K10" i="10"/>
  <c r="J12" i="2"/>
  <c r="F16" i="2"/>
  <c r="J12" i="10" l="1"/>
  <c r="D18" i="10"/>
  <c r="F18" i="2"/>
  <c r="F18" i="10" s="1"/>
  <c r="F20" i="10" s="1"/>
  <c r="F16" i="10"/>
  <c r="M16" i="9"/>
  <c r="N16" i="9" s="1"/>
  <c r="L10" i="10"/>
  <c r="K12" i="2"/>
  <c r="K12" i="10" s="1"/>
  <c r="G16" i="2"/>
  <c r="D20" i="10" l="1"/>
  <c r="G18" i="2"/>
  <c r="G18" i="10" s="1"/>
  <c r="G20" i="10" s="1"/>
  <c r="G16" i="10"/>
  <c r="M18" i="9"/>
  <c r="N18" i="9" s="1"/>
  <c r="N10" i="2"/>
  <c r="L12" i="2"/>
  <c r="L12" i="10" s="1"/>
  <c r="H16" i="2"/>
  <c r="M12" i="2" l="1"/>
  <c r="M10" i="10"/>
  <c r="N10" i="10" s="1"/>
  <c r="H18" i="2"/>
  <c r="H16" i="10"/>
  <c r="O15" i="9"/>
  <c r="O9" i="9"/>
  <c r="O11" i="9"/>
  <c r="O14" i="9"/>
  <c r="O13" i="9"/>
  <c r="O10" i="9"/>
  <c r="O12" i="9"/>
  <c r="I16" i="2"/>
  <c r="M12" i="10" l="1"/>
  <c r="N12" i="10" s="1"/>
  <c r="N12" i="2"/>
  <c r="H18" i="10"/>
  <c r="I18" i="2"/>
  <c r="I18" i="10" s="1"/>
  <c r="I20" i="10" s="1"/>
  <c r="I16" i="10"/>
  <c r="J16" i="2"/>
  <c r="H20" i="10" l="1"/>
  <c r="J18" i="2"/>
  <c r="J16" i="10"/>
  <c r="K16" i="2"/>
  <c r="J18" i="10" l="1"/>
  <c r="K18" i="2"/>
  <c r="K18" i="10" s="1"/>
  <c r="K20" i="10" s="1"/>
  <c r="K16" i="10"/>
  <c r="L16" i="2"/>
  <c r="J20" i="10" l="1"/>
  <c r="L18" i="2"/>
  <c r="L18" i="10" s="1"/>
  <c r="L20" i="10" s="1"/>
  <c r="L16" i="10"/>
  <c r="M16" i="2"/>
  <c r="M16" i="10" l="1"/>
  <c r="N16" i="10" s="1"/>
  <c r="O13" i="10" s="1"/>
  <c r="N16" i="2"/>
  <c r="O10" i="2" s="1"/>
  <c r="M18" i="2"/>
  <c r="N18" i="2" s="1"/>
  <c r="O12" i="10" l="1"/>
  <c r="O10" i="10"/>
  <c r="O14" i="10"/>
  <c r="O15" i="10"/>
  <c r="O9" i="10"/>
  <c r="O11" i="10"/>
  <c r="M18" i="10"/>
  <c r="N18" i="10" s="1"/>
  <c r="O13" i="2"/>
  <c r="O9" i="2"/>
  <c r="O15" i="2"/>
  <c r="O12" i="2"/>
  <c r="O11" i="2"/>
  <c r="O14" i="2"/>
  <c r="M20" i="10" l="1"/>
  <c r="N20" i="10" s="1"/>
</calcChain>
</file>

<file path=xl/sharedStrings.xml><?xml version="1.0" encoding="utf-8"?>
<sst xmlns="http://schemas.openxmlformats.org/spreadsheetml/2006/main" count="187" uniqueCount="89">
  <si>
    <t>Category</t>
  </si>
  <si>
    <t>Description</t>
  </si>
  <si>
    <t>A</t>
  </si>
  <si>
    <t>B</t>
  </si>
  <si>
    <t>Budget for Operational (recurring) Expenditure</t>
  </si>
  <si>
    <t>C</t>
  </si>
  <si>
    <t>D</t>
  </si>
  <si>
    <t>Unforeseen Costs (Contingencies)</t>
  </si>
  <si>
    <t>E</t>
  </si>
  <si>
    <t>Management Fee</t>
  </si>
  <si>
    <t>F</t>
  </si>
  <si>
    <t>G</t>
  </si>
  <si>
    <t>TPB</t>
  </si>
  <si>
    <t xml:space="preserve">Total Project Budget </t>
  </si>
  <si>
    <t>TBG</t>
  </si>
  <si>
    <t xml:space="preserve">Total Budget to be funded by Government  </t>
  </si>
  <si>
    <t>DF</t>
  </si>
  <si>
    <t xml:space="preserve">Discount Factor </t>
  </si>
  <si>
    <t>BP</t>
  </si>
  <si>
    <t xml:space="preserve">Bid Price </t>
  </si>
  <si>
    <t>Budget Guidelines</t>
  </si>
  <si>
    <t>DESCRIPTION</t>
  </si>
  <si>
    <t>YEAR-1</t>
  </si>
  <si>
    <t>YEAR-2</t>
  </si>
  <si>
    <t>YEAR-3</t>
  </si>
  <si>
    <t>YEAR-4</t>
  </si>
  <si>
    <t>YEAR-5</t>
  </si>
  <si>
    <t>YEAR-6</t>
  </si>
  <si>
    <t>YEAR-7</t>
  </si>
  <si>
    <t>YEAR-8</t>
  </si>
  <si>
    <t>YEAR-9</t>
  </si>
  <si>
    <t>YEAR-10</t>
  </si>
  <si>
    <t>TOTAL</t>
  </si>
  <si>
    <t>%*</t>
  </si>
  <si>
    <t>CATEGORY</t>
  </si>
  <si>
    <t>BUDGET GUIDELINES</t>
  </si>
  <si>
    <t>In case of any unforeseen situation, the Operator may request, or the Authority at its own may permit, for utilization and/ or re-appropriation of the Contingencies in accordance with the terms &amp; conditions set out in the Request for Proposals document.</t>
  </si>
  <si>
    <t>Fur for students</t>
  </si>
  <si>
    <t>Fur for teachers</t>
  </si>
  <si>
    <t>Fixtures</t>
  </si>
  <si>
    <t>Printer</t>
  </si>
  <si>
    <t>Electric Motor &amp; fittings</t>
  </si>
  <si>
    <t>Water Cooler</t>
  </si>
  <si>
    <t>Establishment cost of computer lab</t>
  </si>
  <si>
    <t xml:space="preserve">Establishment cost solar power </t>
  </si>
  <si>
    <t xml:space="preserve">Purchase cost of ICT and innovative approaches </t>
  </si>
  <si>
    <t>The Bidder must essentially build the cost and show detailed working where necessary for all interventions proposed in its Bid. All workings are required by the Authority as per Request for Proposals.</t>
  </si>
  <si>
    <t>The Bidder must provide realistic budgets aligned with all staffing, facilities, programming, and other plans in its Financial Bid. A budget narrative with clear assumptions about expenditures must be provided as well with the Financial Bid in accordance with the Budget Guidelines and other terms and conditions set out in the Request for Proposals document.</t>
  </si>
  <si>
    <t>Operators' contribution from Own Sources</t>
  </si>
  <si>
    <t>The Bidder must share the workings for arriving at the final figures of Budget for Operational Expenditure and Key Staff Salary along with the Financial Bid. The working must be done in a separate sheet (as provided).</t>
  </si>
  <si>
    <t xml:space="preserve">The following costs may not be funded/reimbursed: 
a. Costs that can be financed by other funding sources of the Government;
b. Grants for filling a ‘funding gap’ for ongoing initiatives/projects;
c. Debts and provisions for losses or debts;
d. Any goods or services financed by any other program, project, or contract framework;
e. Costs not covered under the Financial Bid and the assumptions made not permitted under the Request for Proposals document, including the draft Concession Agreement. 
f.  The Costs that the Bidder has commited to fund through its own sources in the Financial Model or Technical Proposal.
</t>
  </si>
  <si>
    <t>Contingencies</t>
  </si>
  <si>
    <t>Input to be provided by the Bidder</t>
  </si>
  <si>
    <t>Input provided by the Authority</t>
  </si>
  <si>
    <t xml:space="preserve">Output </t>
  </si>
  <si>
    <t xml:space="preserve">Budget for CAPEX &amp; Installation Works </t>
  </si>
  <si>
    <t>Independent Expert Fees</t>
  </si>
  <si>
    <t>Budget for Hiring of Hospital Staff</t>
  </si>
  <si>
    <t>0C</t>
  </si>
  <si>
    <r>
      <t xml:space="preserve">This line item refers to the cost to be paid to the Independent Expert (third-party organization to perform technical and financial assessment and issuance of payment certificate/report). 
</t>
    </r>
    <r>
      <rPr>
        <b/>
        <u/>
        <sz val="11"/>
        <color theme="1"/>
        <rFont val="Arial"/>
        <family val="2"/>
      </rPr>
      <t xml:space="preserve">
</t>
    </r>
    <r>
      <rPr>
        <b/>
        <u/>
        <sz val="11"/>
        <color rgb="FFFF0000"/>
        <rFont val="Arial"/>
        <family val="2"/>
      </rPr>
      <t>Note:</t>
    </r>
    <r>
      <rPr>
        <b/>
        <sz val="11"/>
        <color rgb="FFFF0000"/>
        <rFont val="Arial"/>
        <family val="2"/>
      </rPr>
      <t xml:space="preserve"> </t>
    </r>
    <r>
      <rPr>
        <sz val="11"/>
        <color rgb="FFFF0000"/>
        <rFont val="Arial"/>
        <family val="2"/>
      </rPr>
      <t>The inputs amount under this line item is fixed by the Authority and shall be reimbursed on actual basis. The actual fees may be negotiated with the IE, if required,  within the annual budget</t>
    </r>
  </si>
  <si>
    <t xml:space="preserve">While budgeting for the Project, the Bidder shall consider contribution from own sources and the same shall be reflected in the Summary sheet of the given format. The budget shall be utilised as per the details specifed in the bidding documents </t>
  </si>
  <si>
    <t>The Operator shall maintain the payroll for Facility Staff &amp; Key Staff properly, correctly, and accurately during the Concession Period, besides, the Operator shall release all payments through its designated credible banking channel.</t>
  </si>
  <si>
    <t>The Bidder must consider the cost of uninterrupted operations &amp; reasonable security on a 24/7-365 Days basis at each Facility, from handing over of Facilities till the expiry of the Concession Period.</t>
  </si>
  <si>
    <t>[The Operator to share detailed working of arriving at the Budget for Operational Expenditure, Key Staff Salary &amp; other neceesary working]</t>
  </si>
  <si>
    <r>
      <rPr>
        <b/>
        <sz val="11"/>
        <rFont val="Arial"/>
        <family val="2"/>
      </rPr>
      <t xml:space="preserve">Budget Guidance Notes: </t>
    </r>
    <r>
      <rPr>
        <sz val="11"/>
        <rFont val="Arial"/>
        <family val="2"/>
      </rPr>
      <t xml:space="preserve">This is the required budget format. All budget categories need to be aligned with the Project work plan and directly linked with the timelines and outcomes of activities and the Project’s scope. </t>
    </r>
    <r>
      <rPr>
        <b/>
        <sz val="11"/>
        <rFont val="Arial"/>
        <family val="2"/>
      </rPr>
      <t>Bidders shall thoroughly review the RFP Documents and the Project’s scope of work in conjunction with the Budget Guidelines.</t>
    </r>
    <r>
      <rPr>
        <sz val="11"/>
        <rFont val="Arial"/>
        <family val="2"/>
      </rPr>
      <t xml:space="preserve">  
</t>
    </r>
    <r>
      <rPr>
        <b/>
        <sz val="11"/>
        <rFont val="Arial"/>
        <family val="2"/>
      </rPr>
      <t>The following points in this Budget Guidelines must be considered as an integral part of the Project’s scope while preparing Bid Price;</t>
    </r>
    <r>
      <rPr>
        <sz val="11"/>
        <rFont val="Arial"/>
        <family val="2"/>
      </rPr>
      <t xml:space="preserve"> </t>
    </r>
    <r>
      <rPr>
        <b/>
        <sz val="11"/>
        <rFont val="Arial"/>
        <family val="2"/>
      </rPr>
      <t>failure to comply with Budget Guidelines and the RFP material terms &amp; conditions by a Bidder may cause sufficient ground for the Evaluation Committee to disqualify or reject entire Bid on account of non-responsive Bid following the Applicable Evaluation Documents.</t>
    </r>
    <r>
      <rPr>
        <sz val="11"/>
        <rFont val="Arial"/>
        <family val="2"/>
      </rPr>
      <t xml:space="preserve">
</t>
    </r>
  </si>
  <si>
    <t>GENERAL GUIDELINES</t>
  </si>
  <si>
    <t>FINANCIAL BUDGET SUMMARY</t>
  </si>
  <si>
    <t xml:space="preserve">NAME OF BIDDER: </t>
  </si>
  <si>
    <t>FACILITES: IHITC &amp; RBC</t>
  </si>
  <si>
    <t>Blank</t>
  </si>
  <si>
    <t>** All Amounts in Pak Rupees</t>
  </si>
  <si>
    <t>BID PRICE</t>
  </si>
  <si>
    <t>YEAR-0</t>
  </si>
  <si>
    <t>It refers to the applicable Federal Sales Tax on Services payable by the Bidder throughout the Concession Period. It also include P3A fees equivalne to 0.075% of the total project cost</t>
  </si>
  <si>
    <t>Taxes and P3A fees</t>
  </si>
  <si>
    <t>Budget for Hiring of Hospital Staff (recurring)</t>
  </si>
  <si>
    <r>
      <t>This line item refers to and, inter alia, includes cost of operations and management of all the Facilities listed in ANNEX 8 (DETAILS OF FACILITIES)</t>
    </r>
    <r>
      <rPr>
        <sz val="11"/>
        <color rgb="FF00B0F0"/>
        <rFont val="Arial"/>
        <family val="2"/>
      </rPr>
      <t xml:space="preserve">  </t>
    </r>
    <r>
      <rPr>
        <sz val="11"/>
        <color theme="1"/>
        <rFont val="Arial"/>
        <family val="2"/>
      </rPr>
      <t xml:space="preserve">as per best industry practice, to be specific, in accordance with the KPIs, scope of work </t>
    </r>
    <r>
      <rPr>
        <sz val="11"/>
        <rFont val="Arial"/>
        <family val="2"/>
      </rPr>
      <t>set forth in the RFP document a</t>
    </r>
    <r>
      <rPr>
        <sz val="11"/>
        <color theme="1"/>
        <rFont val="Arial"/>
        <family val="2"/>
      </rPr>
      <t>nd technical proposal of the successful bidder.
The cost under this category shall include all the medical &amp; office supplies, consumables, provision for utilities expense, routine repair &amp; maintenance, general expenditures and other expenditires necessary to keep the Facilities fully functional during the concession period.</t>
    </r>
  </si>
  <si>
    <t>The budget quoted by Bidders for Category A (Budget for CAPEX &amp; Installation Works) is non-lapsable in nature during the Concession Period. In case of non-utilization of the budget under any line item during a given Year of the Concession Period, then the unutilized budget portion shall be carried forward to the next Year for the same Facility without any inflationary adjustment during the Concession Period.</t>
  </si>
  <si>
    <t xml:space="preserve">The Operator shall not be entitled to fees/charges collected as per Authority's notified rates, charges for the services. However, the Operator shall collect or facilitate the collection of such charges and deposit to the Authority's Account </t>
  </si>
  <si>
    <t>If the Operator incurs any expenses in any exceptional case after handing over of Facilities and before the effective date, then the Operator, in such a case, can claim the same for reimbursement in Year 0, subject to the Authority’s prior written approval accorded to the Operator for incurring such expenditure.</t>
  </si>
  <si>
    <t xml:space="preserve">* Prospective Bidders shall prepare and submit the Financial Bid for all the Facilities set out in ANNEX 8 (DETAIL OF FACILITIES) of the Request for Proposals document. </t>
  </si>
  <si>
    <t>FACILITES: ISOLATION HOSPITAL AND INFECTION TREATMENT CENTRE (IHITC)</t>
  </si>
  <si>
    <t>FACILITES: REGIONAL BLOOD CENTRE (RBC)</t>
  </si>
  <si>
    <r>
      <t xml:space="preserve">Management Fee is the cost charged by the Bidder for providing its services to the Authority for managing the Project and its Facilities in accordance with the scope of services and KPIs. This line item refers to and, inter alia, includes the estimated cost for the following:
• Salary of Key Staff as specified in the Annexure _____of the RFP document
• Undertake the field monitoring of the Facilities and/or any other visits in relation to the Project by the project’s staff;
• Stamp Duty
• Any other costs for the organization's time, intellect, and expertise that it would bring to the Project.
• Hiring of additional Key Staff
• Cost of any other activity as specified in the Concession Agreement and Technical Proposal but not covered elsewhere in the Bid Price, to ensure achieving the Project’s Key Performance Indicators throughout the Concession Period. 
</t>
    </r>
    <r>
      <rPr>
        <b/>
        <u/>
        <sz val="11"/>
        <color rgb="FFFF0000"/>
        <rFont val="Arial"/>
        <family val="2"/>
      </rPr>
      <t>Note:</t>
    </r>
    <r>
      <rPr>
        <sz val="11"/>
        <color theme="1"/>
        <rFont val="Arial"/>
        <family val="2"/>
      </rPr>
      <t xml:space="preserve"> </t>
    </r>
    <r>
      <rPr>
        <sz val="11"/>
        <color rgb="FFFF0000"/>
        <rFont val="Arial"/>
        <family val="2"/>
      </rPr>
      <t>This cost head shall be utilized for any deductions based on evaluating the Key Performance Indicators.The Management Fee shall be capped at a maximum of ten percent (10%) of the operational budget for that particular year.</t>
    </r>
  </si>
  <si>
    <t xml:space="preserve">Management Fee </t>
  </si>
  <si>
    <t>The Bidder to assume estimated inflation rate on an auual basis at 8%.</t>
  </si>
  <si>
    <t>This line item refers to and, inter alia, includes the salary of contractural staff hired by the Operator including doctors, nursing, office &amp; other support staff (excpet Key Staff) for each Facility. 
The amount under this category has been calculated by taking into account the required staff in each Facility. The Operator shall hire such staff in consultation with the Independent Expert and/or Authority following an open, transparent, and merit-based recruitment process. 
The Operator may terminate its hired Staff at any time by offering one (1) month notice during the contract, subject to the reasonable grounds and justifications communicated in writing to the Authority and Independent Expert. 
Note: The amount shall be paid in advance. Any unutilized budget shall be adjusted against the next annuity payment, based on the actual expenditure incurred and upon submission of valid supporting evidence.</t>
  </si>
  <si>
    <r>
      <t xml:space="preserve">This line item refers to and, inter alia, includes the estimated cost for unforeseen expenditure, which Operator can utilize to meet emerging needs that may otherwise cause challenges to meeting  KPIs </t>
    </r>
    <r>
      <rPr>
        <sz val="11"/>
        <rFont val="Arial"/>
        <family val="2"/>
      </rPr>
      <t>or any additional service demanded by the Authority, not covered in the scope of work or any other factor that is beyond the control of the bidder</t>
    </r>
    <r>
      <rPr>
        <sz val="11"/>
        <color theme="1"/>
        <rFont val="Arial"/>
        <family val="2"/>
      </rPr>
      <t>. 
The contingency reserves has been fixed at 5% of the total of Budget for Operational Expenditure (Category B) and Budget for Hiring of Hospita; Staff (Category C) of the proposed budget in the Financial Bid to cover unforeseen expenditures, subject to the prior consultation and approval of the Independent Expert and/or the Authority as further specified in the Concession Agreement.</t>
    </r>
  </si>
  <si>
    <r>
      <t xml:space="preserve">This line item refers to and, inter alia, includes the capital cost, if any, relating to the procurement of fixed assets (furniture &amp; fixture, hospital equipment, computers, HMIS, initial repairs &amp; refurbishment works, and/or other material necessary to make the facilities functional) for all the Facilities listed in </t>
    </r>
    <r>
      <rPr>
        <sz val="11"/>
        <rFont val="Arial"/>
        <family val="2"/>
      </rPr>
      <t>ANNEX 8 (</t>
    </r>
    <r>
      <rPr>
        <sz val="11"/>
        <color theme="1"/>
        <rFont val="Arial"/>
        <family val="2"/>
      </rPr>
      <t>DETAILS OF FACILITIES). The Budget shall be utilized for the procurement, repair and/or replacement of current/fixed assets in accordance with the requirement set out in</t>
    </r>
    <r>
      <rPr>
        <sz val="11"/>
        <rFont val="Arial"/>
        <family val="2"/>
      </rPr>
      <t xml:space="preserve"> the RFP document.</t>
    </r>
    <r>
      <rPr>
        <sz val="11"/>
        <color theme="1"/>
        <rFont val="Arial"/>
        <family val="2"/>
      </rPr>
      <t xml:space="preserve">
The Budget shall be utilized after need assessment and in consultation with the Authority on the basis of reasonable ground and valid justification for all the Facilities to make all the Facilities fully functional and operational at the Operator’s level</t>
    </r>
    <r>
      <rPr>
        <sz val="11"/>
        <color rgb="FF00B0F0"/>
        <rFont val="Arial"/>
        <family val="2"/>
      </rPr>
      <t xml:space="preserve"> </t>
    </r>
    <r>
      <rPr>
        <sz val="11"/>
        <color theme="1"/>
        <rFont val="Arial"/>
        <family val="2"/>
      </rPr>
      <t xml:space="preserve">during the Concession Period.
The Operator shall maintain the fixed assets register properly filled and updated to record all the non-current (fixed) assets purchased or handed over by the Authority, for all the Facilities listed in ANNEX 8 (DETAILS OF FACILITIES) at all times during the Concession Period.  The Authority or IE may check or call such information with a complete or partial record for verification or cross-check report at any time during Concession Period. 
</t>
    </r>
    <r>
      <rPr>
        <b/>
        <u/>
        <sz val="11"/>
        <color rgb="FFFF0000"/>
        <rFont val="Arial"/>
        <family val="2"/>
      </rPr>
      <t>Note:</t>
    </r>
    <r>
      <rPr>
        <sz val="11"/>
        <color rgb="FFFF0000"/>
        <rFont val="Arial"/>
        <family val="2"/>
      </rPr>
      <t xml:space="preserve"> CAPEX should not exceed Rs. 200 million. The amount shall be paid in advance. Further, the budget under this category is non-lapsable. Any savings or unutilized amount shall be carried forward to the next year without any inflationary adjustment.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</si>
</sst>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0_);_(* \(#,##0.000\);_(* &quot;-&quot;??_);_(@_)"/>
  </numFmts>
  <fonts count="32" x14ac:knownFonts="1">
    <font>
      <sz val="11"/>
      <color theme="1"/>
      <name val="Calibri"/>
      <family val="2"/>
      <scheme val="minor"/>
    </font>
    <font>
      <b/>
      <sz val="11"/>
      <color rgb="FFFFFFFF"/>
      <name val="Arial"/>
      <family val="2"/>
    </font>
    <font>
      <b/>
      <sz val="11"/>
      <color rgb="FF000000"/>
      <name val="Arial"/>
      <family val="2"/>
    </font>
    <font>
      <b/>
      <sz val="11"/>
      <color theme="1"/>
      <name val="Calibri"/>
      <family val="2"/>
      <scheme val="minor"/>
    </font>
    <font>
      <sz val="10"/>
      <color theme="1"/>
      <name val="Arial"/>
      <family val="2"/>
    </font>
    <font>
      <sz val="11"/>
      <color theme="1"/>
      <name val="Calibri"/>
      <family val="2"/>
      <scheme val="minor"/>
    </font>
    <font>
      <b/>
      <sz val="20"/>
      <color theme="1"/>
      <name val="Arial"/>
      <family val="2"/>
    </font>
    <font>
      <b/>
      <sz val="11"/>
      <name val="Arial"/>
      <family val="2"/>
    </font>
    <font>
      <sz val="11"/>
      <color theme="1"/>
      <name val="Arial"/>
      <family val="2"/>
    </font>
    <font>
      <b/>
      <i/>
      <sz val="14"/>
      <color rgb="FFFF0000"/>
      <name val="Arial"/>
      <family val="2"/>
    </font>
    <font>
      <sz val="14"/>
      <color theme="1"/>
      <name val="Calibri"/>
      <family val="2"/>
      <scheme val="minor"/>
    </font>
    <font>
      <sz val="11"/>
      <name val="Arial"/>
      <family val="2"/>
    </font>
    <font>
      <b/>
      <sz val="11"/>
      <color rgb="FFFF0000"/>
      <name val="Arial"/>
      <family val="2"/>
    </font>
    <font>
      <b/>
      <sz val="16"/>
      <color theme="1"/>
      <name val="Arial"/>
      <family val="2"/>
    </font>
    <font>
      <b/>
      <sz val="10"/>
      <name val="Arial"/>
      <family val="2"/>
    </font>
    <font>
      <sz val="11"/>
      <color rgb="FF00B0F0"/>
      <name val="Arial"/>
      <family val="2"/>
    </font>
    <font>
      <sz val="11"/>
      <color rgb="FFFF0000"/>
      <name val="Arial"/>
      <family val="2"/>
    </font>
    <font>
      <b/>
      <u/>
      <sz val="11"/>
      <color theme="1"/>
      <name val="Arial"/>
      <family val="2"/>
    </font>
    <font>
      <sz val="11"/>
      <color rgb="FF000000"/>
      <name val="Arial"/>
      <family val="2"/>
    </font>
    <font>
      <b/>
      <sz val="10"/>
      <color theme="1"/>
      <name val="Arial"/>
      <family val="2"/>
    </font>
    <font>
      <b/>
      <u/>
      <sz val="11"/>
      <color rgb="FFFF0000"/>
      <name val="Arial"/>
      <family val="2"/>
    </font>
    <font>
      <b/>
      <sz val="11"/>
      <color theme="0"/>
      <name val="Arial"/>
      <family val="2"/>
    </font>
    <font>
      <b/>
      <sz val="12"/>
      <name val="Arial"/>
      <family val="2"/>
    </font>
    <font>
      <sz val="11"/>
      <name val="Calibri"/>
      <family val="2"/>
      <scheme val="minor"/>
    </font>
    <font>
      <b/>
      <i/>
      <sz val="11"/>
      <color theme="1"/>
      <name val="Calibri"/>
      <family val="2"/>
      <scheme val="minor"/>
    </font>
    <font>
      <b/>
      <sz val="14"/>
      <color theme="1"/>
      <name val="Calibri"/>
      <family val="2"/>
      <scheme val="minor"/>
    </font>
    <font>
      <b/>
      <sz val="14"/>
      <color rgb="FFFF0000"/>
      <name val="Calibri"/>
      <family val="2"/>
      <scheme val="minor"/>
    </font>
    <font>
      <i/>
      <sz val="12"/>
      <name val="Arial"/>
      <family val="2"/>
    </font>
    <font>
      <b/>
      <sz val="10"/>
      <color theme="1"/>
      <name val="Calibri"/>
      <family val="2"/>
      <scheme val="minor"/>
    </font>
    <font>
      <sz val="10"/>
      <name val="Calibri"/>
      <family val="2"/>
      <scheme val="minor"/>
    </font>
    <font>
      <sz val="10"/>
      <color rgb="FF000000"/>
      <name val="Arial"/>
      <family val="2"/>
    </font>
    <font>
      <b/>
      <sz val="10"/>
      <color rgb="FF000000"/>
      <name val="Arial"/>
      <family val="2"/>
    </font>
  </fonts>
  <fills count="10">
    <fill>
      <patternFill patternType="none"/>
    </fill>
    <fill>
      <patternFill patternType="gray125"/>
    </fill>
    <fill>
      <patternFill patternType="solid">
        <fgColor rgb="FF215967"/>
        <bgColor indexed="64"/>
      </patternFill>
    </fill>
    <fill>
      <patternFill patternType="solid">
        <fgColor rgb="FFDCE6F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bgColor indexed="64"/>
      </patternFill>
    </fill>
  </fills>
  <borders count="37">
    <border>
      <left/>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auto="1"/>
      </left>
      <right/>
      <top/>
      <bottom/>
      <diagonal/>
    </border>
    <border>
      <left style="medium">
        <color auto="1"/>
      </left>
      <right/>
      <top/>
      <bottom style="medium">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auto="1"/>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rgb="FF000000"/>
      </left>
      <right/>
      <top style="medium">
        <color rgb="FF000000"/>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90">
    <xf numFmtId="0" fontId="0" fillId="0" borderId="0" xfId="0"/>
    <xf numFmtId="0" fontId="9" fillId="0" borderId="8" xfId="0" applyFont="1" applyBorder="1" applyAlignment="1">
      <alignment vertical="center"/>
    </xf>
    <xf numFmtId="0" fontId="9" fillId="0" borderId="9" xfId="0" applyFont="1" applyBorder="1" applyAlignment="1">
      <alignment vertical="center"/>
    </xf>
    <xf numFmtId="0" fontId="10" fillId="0" borderId="0" xfId="0" applyFont="1"/>
    <xf numFmtId="43" fontId="0" fillId="0" borderId="0" xfId="1" applyFont="1"/>
    <xf numFmtId="43" fontId="0" fillId="0" borderId="0" xfId="0" applyNumberFormat="1"/>
    <xf numFmtId="164" fontId="0" fillId="0" borderId="0" xfId="1" applyNumberFormat="1" applyFont="1"/>
    <xf numFmtId="164" fontId="3" fillId="0" borderId="26" xfId="1" applyNumberFormat="1" applyFont="1" applyBorder="1"/>
    <xf numFmtId="164" fontId="0" fillId="0" borderId="0" xfId="0" applyNumberFormat="1"/>
    <xf numFmtId="0" fontId="23" fillId="0" borderId="0" xfId="0" applyFont="1"/>
    <xf numFmtId="9" fontId="23" fillId="0" borderId="0" xfId="0" applyNumberFormat="1" applyFont="1"/>
    <xf numFmtId="43" fontId="18" fillId="9" borderId="12" xfId="1" applyFont="1" applyFill="1" applyBorder="1" applyAlignment="1">
      <alignment horizontal="left" vertical="center" wrapText="1" readingOrder="1"/>
    </xf>
    <xf numFmtId="0" fontId="21" fillId="2" borderId="3" xfId="0" applyFont="1" applyFill="1" applyBorder="1" applyAlignment="1">
      <alignment horizontal="center" vertical="center" wrapText="1" readingOrder="1"/>
    </xf>
    <xf numFmtId="43" fontId="18" fillId="9" borderId="28" xfId="1" applyFont="1" applyFill="1" applyBorder="1" applyAlignment="1">
      <alignment horizontal="left" vertical="center" wrapText="1" readingOrder="1"/>
    </xf>
    <xf numFmtId="9" fontId="12" fillId="0" borderId="6" xfId="2" applyFont="1" applyFill="1" applyBorder="1" applyAlignment="1">
      <alignment horizontal="center" vertical="center" wrapText="1" readingOrder="1"/>
    </xf>
    <xf numFmtId="164" fontId="2" fillId="5" borderId="31" xfId="1" applyNumberFormat="1" applyFont="1" applyFill="1" applyBorder="1" applyAlignment="1">
      <alignment horizontal="center" vertical="center" wrapText="1" readingOrder="1"/>
    </xf>
    <xf numFmtId="164" fontId="18" fillId="0" borderId="35" xfId="1" applyNumberFormat="1" applyFont="1" applyFill="1" applyBorder="1" applyAlignment="1" applyProtection="1">
      <alignment horizontal="left" vertical="center" wrapText="1" readingOrder="1"/>
      <protection locked="0"/>
    </xf>
    <xf numFmtId="43" fontId="2" fillId="0" borderId="35" xfId="1" applyFont="1" applyFill="1" applyBorder="1" applyAlignment="1" applyProtection="1">
      <alignment horizontal="left" vertical="center" wrapText="1" readingOrder="1"/>
      <protection locked="0"/>
    </xf>
    <xf numFmtId="0" fontId="2" fillId="0" borderId="31" xfId="0" applyFont="1" applyBorder="1" applyAlignment="1">
      <alignment horizontal="left" vertical="center" wrapText="1" readingOrder="1"/>
    </xf>
    <xf numFmtId="0" fontId="2" fillId="0" borderId="32" xfId="0" applyFont="1" applyBorder="1" applyAlignment="1">
      <alignment horizontal="left" vertical="center" wrapText="1" readingOrder="1"/>
    </xf>
    <xf numFmtId="0" fontId="21" fillId="2" borderId="29" xfId="0" applyFont="1" applyFill="1" applyBorder="1" applyAlignment="1">
      <alignment horizontal="center" vertical="center" wrapText="1" readingOrder="1"/>
    </xf>
    <xf numFmtId="0" fontId="0" fillId="0" borderId="0" xfId="0" applyAlignment="1">
      <alignment horizontal="center"/>
    </xf>
    <xf numFmtId="164" fontId="2" fillId="5" borderId="32" xfId="1" applyNumberFormat="1" applyFont="1" applyFill="1" applyBorder="1" applyAlignment="1" applyProtection="1">
      <alignment horizontal="center" vertical="center" wrapText="1" readingOrder="1"/>
    </xf>
    <xf numFmtId="9" fontId="12" fillId="0" borderId="6" xfId="2" applyFont="1" applyFill="1" applyBorder="1" applyAlignment="1" applyProtection="1">
      <alignment horizontal="center" vertical="center" wrapText="1" readingOrder="1"/>
    </xf>
    <xf numFmtId="164" fontId="18" fillId="8" borderId="35" xfId="1" applyNumberFormat="1" applyFont="1" applyFill="1" applyBorder="1" applyAlignment="1" applyProtection="1">
      <alignment horizontal="left" vertical="center" wrapText="1" readingOrder="1"/>
    </xf>
    <xf numFmtId="164" fontId="18" fillId="3" borderId="10" xfId="1" applyNumberFormat="1" applyFont="1" applyFill="1" applyBorder="1" applyAlignment="1" applyProtection="1">
      <alignment horizontal="left" vertical="center" wrapText="1" readingOrder="1"/>
    </xf>
    <xf numFmtId="164" fontId="2" fillId="5" borderId="33" xfId="1" applyNumberFormat="1" applyFont="1" applyFill="1" applyBorder="1" applyAlignment="1" applyProtection="1">
      <alignment horizontal="center" vertical="center" wrapText="1" readingOrder="1"/>
    </xf>
    <xf numFmtId="0" fontId="21" fillId="2" borderId="32" xfId="0" applyFont="1" applyFill="1" applyBorder="1" applyAlignment="1">
      <alignment horizontal="left" vertical="center" wrapText="1" readingOrder="1"/>
    </xf>
    <xf numFmtId="164" fontId="2" fillId="5" borderId="11" xfId="1" applyNumberFormat="1" applyFont="1" applyFill="1" applyBorder="1" applyAlignment="1" applyProtection="1">
      <alignment horizontal="center" vertical="center" wrapText="1" readingOrder="1"/>
    </xf>
    <xf numFmtId="164" fontId="2" fillId="5" borderId="30" xfId="1" applyNumberFormat="1" applyFont="1" applyFill="1" applyBorder="1" applyAlignment="1" applyProtection="1">
      <alignment horizontal="center" vertical="center" wrapText="1" readingOrder="1"/>
    </xf>
    <xf numFmtId="164" fontId="2" fillId="0" borderId="13" xfId="1" applyNumberFormat="1" applyFont="1" applyFill="1" applyBorder="1" applyAlignment="1" applyProtection="1">
      <alignment horizontal="left" vertical="center" wrapText="1" readingOrder="1"/>
    </xf>
    <xf numFmtId="43" fontId="2" fillId="0" borderId="10" xfId="1" applyFont="1" applyFill="1" applyBorder="1" applyAlignment="1" applyProtection="1">
      <alignment horizontal="left" vertical="center" wrapText="1" readingOrder="1"/>
    </xf>
    <xf numFmtId="43" fontId="2" fillId="0" borderId="15" xfId="1" applyFont="1" applyFill="1" applyBorder="1" applyAlignment="1" applyProtection="1">
      <alignment horizontal="left" vertical="center" wrapText="1" readingOrder="1"/>
    </xf>
    <xf numFmtId="164" fontId="2" fillId="5" borderId="2" xfId="1" applyNumberFormat="1" applyFont="1" applyFill="1" applyBorder="1" applyAlignment="1" applyProtection="1">
      <alignment horizontal="center" vertical="center" wrapText="1" readingOrder="1"/>
    </xf>
    <xf numFmtId="43" fontId="2" fillId="0" borderId="6" xfId="1" applyFont="1" applyFill="1" applyBorder="1" applyAlignment="1" applyProtection="1">
      <alignment horizontal="left" vertical="center" wrapText="1" readingOrder="1"/>
    </xf>
    <xf numFmtId="164" fontId="2" fillId="5" borderId="16" xfId="1" applyNumberFormat="1" applyFont="1" applyFill="1" applyBorder="1" applyAlignment="1" applyProtection="1">
      <alignment horizontal="center" vertical="center" wrapText="1" readingOrder="1"/>
    </xf>
    <xf numFmtId="43" fontId="2" fillId="0" borderId="13" xfId="1" applyFont="1" applyFill="1" applyBorder="1" applyAlignment="1" applyProtection="1">
      <alignment horizontal="left" vertical="center" wrapText="1" readingOrder="1"/>
    </xf>
    <xf numFmtId="0" fontId="1" fillId="2" borderId="33" xfId="0" applyFont="1" applyFill="1" applyBorder="1" applyAlignment="1">
      <alignment horizontal="left" vertical="center" wrapText="1" readingOrder="1"/>
    </xf>
    <xf numFmtId="0" fontId="24" fillId="0" borderId="0" xfId="0" applyFont="1"/>
    <xf numFmtId="0" fontId="14" fillId="7" borderId="21" xfId="0" applyFont="1" applyFill="1" applyBorder="1" applyAlignment="1">
      <alignment horizontal="left" vertical="center" wrapText="1" readingOrder="1"/>
    </xf>
    <xf numFmtId="0" fontId="14" fillId="7" borderId="1" xfId="0" applyFont="1" applyFill="1" applyBorder="1" applyAlignment="1">
      <alignment horizontal="center" vertical="center" wrapText="1" readingOrder="1"/>
    </xf>
    <xf numFmtId="0" fontId="14" fillId="7" borderId="22" xfId="0" applyFont="1" applyFill="1" applyBorder="1" applyAlignment="1">
      <alignment horizontal="center" vertical="center" wrapText="1" readingOrder="1"/>
    </xf>
    <xf numFmtId="0" fontId="14" fillId="7" borderId="21" xfId="0" applyFont="1" applyFill="1" applyBorder="1" applyAlignment="1">
      <alignment horizontal="center" vertical="center" wrapText="1" readingOrder="1"/>
    </xf>
    <xf numFmtId="0" fontId="8" fillId="0" borderId="4" xfId="0" applyFont="1" applyBorder="1" applyAlignment="1">
      <alignment horizontal="left" wrapText="1"/>
    </xf>
    <xf numFmtId="0" fontId="0" fillId="0" borderId="0" xfId="0" applyAlignment="1">
      <alignment wrapText="1"/>
    </xf>
    <xf numFmtId="0" fontId="8" fillId="0" borderId="2" xfId="0" applyFont="1" applyBorder="1" applyAlignment="1">
      <alignment wrapText="1"/>
    </xf>
    <xf numFmtId="0" fontId="8" fillId="0" borderId="5" xfId="0" applyFont="1" applyBorder="1" applyAlignment="1">
      <alignment wrapText="1"/>
    </xf>
    <xf numFmtId="0" fontId="8" fillId="0" borderId="5" xfId="0" applyFont="1" applyBorder="1" applyAlignment="1">
      <alignment vertical="center" wrapText="1"/>
    </xf>
    <xf numFmtId="0" fontId="0" fillId="0" borderId="7" xfId="0" applyBorder="1"/>
    <xf numFmtId="0" fontId="0" fillId="0" borderId="20" xfId="0" applyBorder="1"/>
    <xf numFmtId="0" fontId="25" fillId="0" borderId="7" xfId="0" applyFont="1" applyBorder="1" applyAlignment="1">
      <alignment vertical="center"/>
    </xf>
    <xf numFmtId="0" fontId="19" fillId="7" borderId="23" xfId="0" applyFont="1" applyFill="1" applyBorder="1" applyAlignment="1">
      <alignment horizontal="center" vertical="center" wrapText="1"/>
    </xf>
    <xf numFmtId="164" fontId="18" fillId="8" borderId="10" xfId="1" applyNumberFormat="1" applyFont="1" applyFill="1" applyBorder="1" applyAlignment="1" applyProtection="1">
      <alignment horizontal="left" vertical="center" wrapText="1" readingOrder="1"/>
    </xf>
    <xf numFmtId="0" fontId="26" fillId="0" borderId="0" xfId="0" applyFont="1" applyAlignment="1">
      <alignment horizontal="center"/>
    </xf>
    <xf numFmtId="0" fontId="29" fillId="0" borderId="27" xfId="0" applyFont="1" applyBorder="1"/>
    <xf numFmtId="43" fontId="30" fillId="3" borderId="0" xfId="1" applyFont="1" applyFill="1" applyBorder="1" applyAlignment="1">
      <alignment horizontal="left" vertical="center" wrapText="1" readingOrder="1"/>
    </xf>
    <xf numFmtId="164" fontId="31" fillId="5" borderId="27" xfId="1" applyNumberFormat="1" applyFont="1" applyFill="1" applyBorder="1" applyAlignment="1">
      <alignment horizontal="center" vertical="center" wrapText="1" readingOrder="1"/>
    </xf>
    <xf numFmtId="0" fontId="29" fillId="9" borderId="27" xfId="0" applyFont="1" applyFill="1" applyBorder="1"/>
    <xf numFmtId="164" fontId="18" fillId="0" borderId="10" xfId="1" applyNumberFormat="1" applyFont="1" applyFill="1" applyBorder="1" applyAlignment="1" applyProtection="1">
      <alignment horizontal="left" vertical="center" wrapText="1" readingOrder="1"/>
      <protection locked="0"/>
    </xf>
    <xf numFmtId="164" fontId="18" fillId="0" borderId="15" xfId="1" applyNumberFormat="1" applyFont="1" applyFill="1" applyBorder="1" applyAlignment="1" applyProtection="1">
      <alignment horizontal="left" vertical="center" wrapText="1" readingOrder="1"/>
      <protection locked="0"/>
    </xf>
    <xf numFmtId="164" fontId="18" fillId="0" borderId="34" xfId="1" applyNumberFormat="1" applyFont="1" applyFill="1" applyBorder="1" applyAlignment="1" applyProtection="1">
      <alignment horizontal="left" vertical="center" wrapText="1" readingOrder="1"/>
      <protection locked="0"/>
    </xf>
    <xf numFmtId="164" fontId="18" fillId="5" borderId="11" xfId="1" applyNumberFormat="1" applyFont="1" applyFill="1" applyBorder="1" applyAlignment="1" applyProtection="1">
      <alignment horizontal="center" vertical="center" wrapText="1" readingOrder="1"/>
    </xf>
    <xf numFmtId="165" fontId="18" fillId="5" borderId="11" xfId="1" applyNumberFormat="1" applyFont="1" applyFill="1" applyBorder="1" applyAlignment="1" applyProtection="1">
      <alignment horizontal="center" vertical="center" wrapText="1" readingOrder="1"/>
    </xf>
    <xf numFmtId="164" fontId="18" fillId="9" borderId="11" xfId="1" applyNumberFormat="1" applyFont="1" applyFill="1" applyBorder="1" applyAlignment="1" applyProtection="1">
      <alignment horizontal="center" vertical="center" wrapText="1" readingOrder="1"/>
    </xf>
    <xf numFmtId="164" fontId="18" fillId="0" borderId="10" xfId="1" applyNumberFormat="1" applyFont="1" applyFill="1" applyBorder="1" applyAlignment="1" applyProtection="1">
      <alignment horizontal="left" vertical="center" wrapText="1" readingOrder="1"/>
    </xf>
    <xf numFmtId="0" fontId="27" fillId="0" borderId="7"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19" fillId="4" borderId="0" xfId="0" applyFont="1" applyFill="1"/>
    <xf numFmtId="0" fontId="28" fillId="4" borderId="0" xfId="0" applyFont="1" applyFill="1"/>
    <xf numFmtId="0" fontId="6" fillId="0" borderId="7" xfId="0" applyFont="1" applyBorder="1" applyAlignment="1">
      <alignment horizontal="center" vertical="center"/>
    </xf>
    <xf numFmtId="0" fontId="6" fillId="0" borderId="0" xfId="0" applyFont="1" applyAlignment="1">
      <alignment horizontal="center" vertical="center"/>
    </xf>
    <xf numFmtId="0" fontId="22" fillId="0" borderId="7"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13" fillId="6" borderId="17" xfId="0" applyFont="1" applyFill="1" applyBorder="1" applyAlignment="1">
      <alignment horizontal="center" vertical="center"/>
    </xf>
    <xf numFmtId="0" fontId="13" fillId="6" borderId="19" xfId="0" applyFont="1" applyFill="1" applyBorder="1" applyAlignment="1">
      <alignment horizontal="center" vertical="center"/>
    </xf>
    <xf numFmtId="0" fontId="13" fillId="6" borderId="18" xfId="0" applyFont="1" applyFill="1" applyBorder="1" applyAlignment="1">
      <alignment horizontal="center" vertical="center"/>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20" xfId="0" applyFont="1" applyFill="1" applyBorder="1" applyAlignment="1">
      <alignment horizontal="left" vertical="top" wrapText="1"/>
    </xf>
    <xf numFmtId="0" fontId="4" fillId="0" borderId="7" xfId="0" applyFont="1" applyBorder="1" applyAlignment="1">
      <alignment horizontal="center" wrapText="1"/>
    </xf>
    <xf numFmtId="0" fontId="4" fillId="0" borderId="0" xfId="0" applyFont="1" applyAlignment="1">
      <alignment horizontal="center" wrapText="1"/>
    </xf>
    <xf numFmtId="0" fontId="4" fillId="0" borderId="20" xfId="0" applyFont="1" applyBorder="1" applyAlignment="1">
      <alignment horizontal="center" wrapText="1"/>
    </xf>
    <xf numFmtId="0" fontId="11" fillId="0" borderId="10" xfId="0" applyFont="1" applyBorder="1" applyAlignment="1">
      <alignment horizontal="left" vertical="top" wrapText="1"/>
    </xf>
    <xf numFmtId="0" fontId="11" fillId="0" borderId="14" xfId="0" applyFont="1" applyBorder="1" applyAlignment="1">
      <alignment horizontal="left" vertical="top"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10" xfId="0" applyFont="1" applyBorder="1" applyAlignment="1">
      <alignment horizontal="left" vertical="top" wrapText="1"/>
    </xf>
    <xf numFmtId="0" fontId="8"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36" xfId="0"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4DA2-95F3-424B-8DBC-E2E0D4AAF645}">
  <sheetPr>
    <pageSetUpPr fitToPage="1"/>
  </sheetPr>
  <dimension ref="A1:W43"/>
  <sheetViews>
    <sheetView tabSelected="1" view="pageBreakPreview" topLeftCell="C4" zoomScale="55" zoomScaleNormal="80" zoomScaleSheetLayoutView="55" workbookViewId="0">
      <selection activeCell="D12" sqref="D12"/>
    </sheetView>
  </sheetViews>
  <sheetFormatPr defaultRowHeight="15" x14ac:dyDescent="0.25"/>
  <cols>
    <col min="1" max="1" width="13.28515625" bestFit="1" customWidth="1"/>
    <col min="2" max="2" width="48.28515625" bestFit="1" customWidth="1"/>
    <col min="3" max="3" width="13.7109375" bestFit="1" customWidth="1"/>
    <col min="4" max="13" width="16.7109375" customWidth="1"/>
    <col min="14" max="14" width="17.85546875" customWidth="1"/>
    <col min="15" max="15" width="10.140625" customWidth="1"/>
    <col min="16" max="16" width="17.5703125" customWidth="1"/>
    <col min="17" max="17" width="14.28515625" customWidth="1"/>
    <col min="18" max="18" width="12.7109375" customWidth="1"/>
    <col min="20" max="20" width="12.7109375" bestFit="1" customWidth="1"/>
    <col min="21" max="21" width="11.28515625" bestFit="1" customWidth="1"/>
    <col min="22" max="22" width="12.7109375" bestFit="1" customWidth="1"/>
  </cols>
  <sheetData>
    <row r="1" spans="1:23" ht="26.25" x14ac:dyDescent="0.25">
      <c r="A1" s="69" t="s">
        <v>66</v>
      </c>
      <c r="B1" s="70"/>
      <c r="C1" s="70"/>
      <c r="D1" s="70"/>
      <c r="E1" s="70"/>
      <c r="F1" s="70"/>
      <c r="G1" s="70"/>
      <c r="H1" s="70"/>
      <c r="I1" s="70"/>
      <c r="J1" s="70"/>
      <c r="K1" s="70"/>
      <c r="L1" s="70"/>
      <c r="M1" s="70"/>
      <c r="N1" s="70"/>
    </row>
    <row r="2" spans="1:23" ht="15.75" x14ac:dyDescent="0.25">
      <c r="A2" s="71" t="s">
        <v>67</v>
      </c>
      <c r="B2" s="72"/>
      <c r="C2" s="72"/>
      <c r="D2" s="72"/>
      <c r="E2" s="72"/>
      <c r="F2" s="72"/>
      <c r="G2" s="72"/>
      <c r="H2" s="72"/>
      <c r="I2" s="72"/>
      <c r="J2" s="72"/>
      <c r="K2" s="72"/>
      <c r="L2" s="72"/>
      <c r="M2" s="72"/>
      <c r="N2" s="72"/>
      <c r="O2" s="67" t="s">
        <v>52</v>
      </c>
      <c r="P2" s="68"/>
      <c r="Q2" s="68"/>
      <c r="R2" s="54"/>
      <c r="S2" s="9"/>
      <c r="T2" s="9"/>
      <c r="U2" s="9"/>
      <c r="V2" s="9"/>
      <c r="W2" s="9"/>
    </row>
    <row r="3" spans="1:23" ht="15.75" x14ac:dyDescent="0.25">
      <c r="A3" s="71" t="s">
        <v>68</v>
      </c>
      <c r="B3" s="72"/>
      <c r="C3" s="72"/>
      <c r="D3" s="72"/>
      <c r="E3" s="72"/>
      <c r="F3" s="72"/>
      <c r="G3" s="72"/>
      <c r="H3" s="72"/>
      <c r="I3" s="72"/>
      <c r="J3" s="72"/>
      <c r="K3" s="72"/>
      <c r="L3" s="72"/>
      <c r="M3" s="72"/>
      <c r="N3" s="72"/>
      <c r="O3" s="67" t="s">
        <v>53</v>
      </c>
      <c r="P3" s="68"/>
      <c r="Q3" s="68"/>
      <c r="R3" s="55"/>
      <c r="S3" s="9"/>
      <c r="T3" s="9"/>
      <c r="U3" s="9"/>
      <c r="V3" s="9"/>
      <c r="W3" s="9"/>
    </row>
    <row r="4" spans="1:23" ht="15.75" x14ac:dyDescent="0.25">
      <c r="A4" s="71"/>
      <c r="B4" s="72"/>
      <c r="C4" s="72"/>
      <c r="D4" s="72"/>
      <c r="E4" s="72"/>
      <c r="F4" s="72"/>
      <c r="G4" s="72"/>
      <c r="H4" s="72"/>
      <c r="I4" s="72"/>
      <c r="J4" s="72"/>
      <c r="K4" s="72"/>
      <c r="L4" s="72"/>
      <c r="M4" s="72"/>
      <c r="N4" s="72"/>
      <c r="O4" s="67" t="s">
        <v>54</v>
      </c>
      <c r="P4" s="68"/>
      <c r="Q4" s="68"/>
      <c r="R4" s="56"/>
      <c r="S4" s="9"/>
      <c r="T4" s="9"/>
      <c r="U4" s="9"/>
      <c r="V4" s="9"/>
      <c r="W4" s="9"/>
    </row>
    <row r="5" spans="1:23" x14ac:dyDescent="0.25">
      <c r="A5" s="65" t="s">
        <v>80</v>
      </c>
      <c r="B5" s="66"/>
      <c r="C5" s="66"/>
      <c r="D5" s="66"/>
      <c r="E5" s="66"/>
      <c r="F5" s="66"/>
      <c r="G5" s="66"/>
      <c r="H5" s="66"/>
      <c r="I5" s="66"/>
      <c r="J5" s="66"/>
      <c r="K5" s="66"/>
      <c r="L5" s="66"/>
      <c r="M5" s="66"/>
      <c r="N5" s="66"/>
      <c r="O5" s="67" t="s">
        <v>69</v>
      </c>
      <c r="P5" s="68"/>
      <c r="Q5" s="68"/>
      <c r="R5" s="57"/>
      <c r="S5" s="9"/>
      <c r="T5" s="9"/>
      <c r="U5" s="9"/>
      <c r="V5" s="9"/>
      <c r="W5" s="9"/>
    </row>
    <row r="6" spans="1:23" ht="16.149999999999999" customHeight="1" x14ac:dyDescent="0.25">
      <c r="A6" s="65" t="s">
        <v>70</v>
      </c>
      <c r="B6" s="66"/>
      <c r="C6" s="66"/>
      <c r="D6" s="66"/>
      <c r="E6" s="66"/>
      <c r="F6" s="66"/>
      <c r="G6" s="66"/>
      <c r="H6" s="66"/>
      <c r="I6" s="66"/>
      <c r="J6" s="66"/>
      <c r="K6" s="66"/>
      <c r="L6" s="66"/>
      <c r="M6" s="66"/>
      <c r="N6" s="9"/>
      <c r="O6" s="9"/>
      <c r="P6" s="9"/>
      <c r="Q6" s="9"/>
      <c r="R6" s="9"/>
      <c r="S6" s="9"/>
      <c r="T6" s="9"/>
      <c r="U6" s="9"/>
      <c r="V6" s="9"/>
      <c r="W6" s="9"/>
    </row>
    <row r="7" spans="1:23" s="3" customFormat="1" ht="16.149999999999999" customHeight="1" thickBot="1" x14ac:dyDescent="0.35">
      <c r="A7" s="1"/>
      <c r="B7" s="2"/>
      <c r="C7" s="2"/>
      <c r="D7" s="2"/>
      <c r="E7" s="2"/>
      <c r="F7" s="2"/>
      <c r="G7" s="2"/>
      <c r="H7" s="2"/>
      <c r="I7" s="2"/>
      <c r="J7" s="2"/>
      <c r="K7" s="2"/>
      <c r="L7" s="2"/>
      <c r="M7" s="2"/>
      <c r="N7" s="2"/>
    </row>
    <row r="8" spans="1:23" s="21" customFormat="1" ht="25.9" customHeight="1" thickBot="1" x14ac:dyDescent="0.3">
      <c r="A8" s="12" t="s">
        <v>34</v>
      </c>
      <c r="B8" s="20" t="s">
        <v>21</v>
      </c>
      <c r="C8" s="12" t="s">
        <v>72</v>
      </c>
      <c r="D8" s="12" t="s">
        <v>22</v>
      </c>
      <c r="E8" s="12" t="s">
        <v>23</v>
      </c>
      <c r="F8" s="12" t="s">
        <v>24</v>
      </c>
      <c r="G8" s="12" t="s">
        <v>25</v>
      </c>
      <c r="H8" s="12" t="s">
        <v>26</v>
      </c>
      <c r="I8" s="12" t="s">
        <v>27</v>
      </c>
      <c r="J8" s="12" t="s">
        <v>28</v>
      </c>
      <c r="K8" s="12" t="s">
        <v>29</v>
      </c>
      <c r="L8" s="12" t="s">
        <v>30</v>
      </c>
      <c r="M8" s="12" t="s">
        <v>31</v>
      </c>
      <c r="N8" s="20" t="s">
        <v>32</v>
      </c>
      <c r="O8" s="12" t="s">
        <v>33</v>
      </c>
    </row>
    <row r="9" spans="1:23" ht="25.9" customHeight="1" thickBot="1" x14ac:dyDescent="0.3">
      <c r="A9" s="12" t="s">
        <v>2</v>
      </c>
      <c r="B9" s="18" t="s">
        <v>55</v>
      </c>
      <c r="C9" s="61">
        <f>'Budget RBC'!C9+'Budget IHITC'!C9</f>
        <v>0</v>
      </c>
      <c r="D9" s="63">
        <f>'Budget RBC'!D9+'Budget IHITC'!D9</f>
        <v>0</v>
      </c>
      <c r="E9" s="63">
        <f>'Budget RBC'!E9+'Budget IHITC'!E9</f>
        <v>0</v>
      </c>
      <c r="F9" s="63">
        <f>'Budget RBC'!F9+'Budget IHITC'!F9</f>
        <v>0</v>
      </c>
      <c r="G9" s="63">
        <f>'Budget RBC'!G9+'Budget IHITC'!G9</f>
        <v>0</v>
      </c>
      <c r="H9" s="63">
        <f>'Budget RBC'!H9+'Budget IHITC'!H9</f>
        <v>0</v>
      </c>
      <c r="I9" s="63">
        <f>'Budget RBC'!I9+'Budget IHITC'!I9</f>
        <v>0</v>
      </c>
      <c r="J9" s="63">
        <f>'Budget RBC'!J9+'Budget IHITC'!J9</f>
        <v>0</v>
      </c>
      <c r="K9" s="63">
        <f>'Budget RBC'!K9+'Budget IHITC'!K9</f>
        <v>0</v>
      </c>
      <c r="L9" s="63">
        <f>'Budget RBC'!L9+'Budget IHITC'!L9</f>
        <v>0</v>
      </c>
      <c r="M9" s="63">
        <f>'Budget RBC'!M9+'Budget IHITC'!M9</f>
        <v>0</v>
      </c>
      <c r="N9" s="28">
        <f>SUM(C9:M9)</f>
        <v>0</v>
      </c>
      <c r="O9" s="14">
        <f t="shared" ref="O9:O15" si="0">N9/$N$16</f>
        <v>0</v>
      </c>
    </row>
    <row r="10" spans="1:23" ht="25.9" customHeight="1" thickBot="1" x14ac:dyDescent="0.3">
      <c r="A10" s="12" t="s">
        <v>3</v>
      </c>
      <c r="B10" s="19" t="s">
        <v>4</v>
      </c>
      <c r="C10" s="63">
        <f>'Budget RBC'!C10+'Budget IHITC'!C10</f>
        <v>0</v>
      </c>
      <c r="D10" s="61">
        <f>'Budget RBC'!D10+'Budget IHITC'!D10</f>
        <v>0</v>
      </c>
      <c r="E10" s="61">
        <f>'Budget RBC'!E10+'Budget IHITC'!E10</f>
        <v>0</v>
      </c>
      <c r="F10" s="61">
        <f>'Budget RBC'!F10+'Budget IHITC'!F10</f>
        <v>0</v>
      </c>
      <c r="G10" s="61">
        <f>'Budget RBC'!G10+'Budget IHITC'!G10</f>
        <v>0</v>
      </c>
      <c r="H10" s="61">
        <f>'Budget RBC'!H10+'Budget IHITC'!H10</f>
        <v>0</v>
      </c>
      <c r="I10" s="61">
        <f>'Budget RBC'!I10+'Budget IHITC'!I10</f>
        <v>0</v>
      </c>
      <c r="J10" s="61">
        <f>'Budget RBC'!J10+'Budget IHITC'!J10</f>
        <v>0</v>
      </c>
      <c r="K10" s="61">
        <f>'Budget RBC'!K10+'Budget IHITC'!K10</f>
        <v>0</v>
      </c>
      <c r="L10" s="61">
        <f>'Budget RBC'!L10+'Budget IHITC'!L10</f>
        <v>0</v>
      </c>
      <c r="M10" s="61">
        <f>'Budget RBC'!M10+'Budget IHITC'!M10</f>
        <v>0</v>
      </c>
      <c r="N10" s="28">
        <f t="shared" ref="N10:N16" si="1">SUM(C10:M10)</f>
        <v>0</v>
      </c>
      <c r="O10" s="23">
        <f t="shared" si="0"/>
        <v>0</v>
      </c>
    </row>
    <row r="11" spans="1:23" ht="25.9" customHeight="1" thickBot="1" x14ac:dyDescent="0.3">
      <c r="A11" s="12" t="s">
        <v>5</v>
      </c>
      <c r="B11" s="19" t="s">
        <v>75</v>
      </c>
      <c r="C11" s="63">
        <f>'Budget RBC'!C11+'Budget IHITC'!C11</f>
        <v>0</v>
      </c>
      <c r="D11" s="61">
        <f>'Budget RBC'!D11+'Budget IHITC'!D11</f>
        <v>0</v>
      </c>
      <c r="E11" s="61">
        <f>'Budget RBC'!E11+'Budget IHITC'!E11</f>
        <v>0</v>
      </c>
      <c r="F11" s="61">
        <f>'Budget RBC'!F11+'Budget IHITC'!F11</f>
        <v>0</v>
      </c>
      <c r="G11" s="61">
        <f>'Budget RBC'!G11+'Budget IHITC'!G11</f>
        <v>0</v>
      </c>
      <c r="H11" s="61">
        <f>'Budget RBC'!H11+'Budget IHITC'!H11</f>
        <v>0</v>
      </c>
      <c r="I11" s="61">
        <f>'Budget RBC'!I11+'Budget IHITC'!I11</f>
        <v>0</v>
      </c>
      <c r="J11" s="61">
        <f>'Budget RBC'!J11+'Budget IHITC'!J11</f>
        <v>0</v>
      </c>
      <c r="K11" s="61">
        <f>'Budget RBC'!K11+'Budget IHITC'!K11</f>
        <v>0</v>
      </c>
      <c r="L11" s="61">
        <f>'Budget RBC'!L11+'Budget IHITC'!L11</f>
        <v>0</v>
      </c>
      <c r="M11" s="61">
        <f>'Budget RBC'!M11+'Budget IHITC'!M11</f>
        <v>0</v>
      </c>
      <c r="N11" s="28">
        <f t="shared" si="1"/>
        <v>0</v>
      </c>
      <c r="O11" s="23">
        <f t="shared" si="0"/>
        <v>0</v>
      </c>
    </row>
    <row r="12" spans="1:23" ht="25.9" customHeight="1" thickBot="1" x14ac:dyDescent="0.3">
      <c r="A12" s="12" t="s">
        <v>6</v>
      </c>
      <c r="B12" s="19" t="s">
        <v>7</v>
      </c>
      <c r="C12" s="63">
        <f>'Budget RBC'!C12+'Budget IHITC'!C12</f>
        <v>0</v>
      </c>
      <c r="D12" s="61">
        <f>'Budget RBC'!D12+'Budget IHITC'!D12</f>
        <v>0</v>
      </c>
      <c r="E12" s="61">
        <f>'Budget RBC'!E12+'Budget IHITC'!E12</f>
        <v>0</v>
      </c>
      <c r="F12" s="61">
        <f>'Budget RBC'!F12+'Budget IHITC'!F12</f>
        <v>0</v>
      </c>
      <c r="G12" s="61">
        <f>'Budget RBC'!G12+'Budget IHITC'!G12</f>
        <v>0</v>
      </c>
      <c r="H12" s="61">
        <f>'Budget RBC'!H12+'Budget IHITC'!H12</f>
        <v>0</v>
      </c>
      <c r="I12" s="61">
        <f>'Budget RBC'!I12+'Budget IHITC'!I12</f>
        <v>0</v>
      </c>
      <c r="J12" s="61">
        <f>'Budget RBC'!J12+'Budget IHITC'!J12</f>
        <v>0</v>
      </c>
      <c r="K12" s="61">
        <f>'Budget RBC'!K12+'Budget IHITC'!K12</f>
        <v>0</v>
      </c>
      <c r="L12" s="61">
        <f>'Budget RBC'!L12+'Budget IHITC'!L12</f>
        <v>0</v>
      </c>
      <c r="M12" s="61">
        <f>'Budget RBC'!M12+'Budget IHITC'!M12</f>
        <v>0</v>
      </c>
      <c r="N12" s="28">
        <f t="shared" si="1"/>
        <v>0</v>
      </c>
      <c r="O12" s="23">
        <f t="shared" si="0"/>
        <v>0</v>
      </c>
      <c r="Q12" s="10"/>
      <c r="R12" s="5"/>
      <c r="U12" s="5"/>
      <c r="V12" s="5"/>
    </row>
    <row r="13" spans="1:23" ht="25.9" customHeight="1" thickBot="1" x14ac:dyDescent="0.3">
      <c r="A13" s="12" t="s">
        <v>8</v>
      </c>
      <c r="B13" s="19" t="s">
        <v>56</v>
      </c>
      <c r="C13" s="61">
        <f>'Budget RBC'!C13+'Budget IHITC'!C13</f>
        <v>2000000</v>
      </c>
      <c r="D13" s="61">
        <f>'Budget RBC'!D13+'Budget IHITC'!D13</f>
        <v>8000000</v>
      </c>
      <c r="E13" s="61">
        <f>'Budget RBC'!E13+'Budget IHITC'!E13</f>
        <v>8640000</v>
      </c>
      <c r="F13" s="61">
        <f>'Budget RBC'!F13+'Budget IHITC'!F13</f>
        <v>9331200</v>
      </c>
      <c r="G13" s="61">
        <f>'Budget RBC'!G13+'Budget IHITC'!G13</f>
        <v>10077696</v>
      </c>
      <c r="H13" s="61">
        <f>'Budget RBC'!H13+'Budget IHITC'!H13</f>
        <v>10883911.680000002</v>
      </c>
      <c r="I13" s="61">
        <f>'Budget RBC'!I13+'Budget IHITC'!I13</f>
        <v>11754624.614400003</v>
      </c>
      <c r="J13" s="61">
        <f>'Budget RBC'!J13+'Budget IHITC'!J13</f>
        <v>12694994.583552003</v>
      </c>
      <c r="K13" s="61">
        <f>'Budget RBC'!K13+'Budget IHITC'!K13</f>
        <v>13710594.150236167</v>
      </c>
      <c r="L13" s="61">
        <f>'Budget RBC'!L13+'Budget IHITC'!L13</f>
        <v>14807441.682255059</v>
      </c>
      <c r="M13" s="61">
        <f>'Budget RBC'!M13+'Budget IHITC'!M13</f>
        <v>15992037.016835466</v>
      </c>
      <c r="N13" s="28">
        <f t="shared" si="1"/>
        <v>117892499.72727869</v>
      </c>
      <c r="O13" s="23">
        <f t="shared" si="0"/>
        <v>1</v>
      </c>
      <c r="Q13" s="8"/>
      <c r="R13" s="8"/>
      <c r="S13" s="8"/>
      <c r="T13" s="5"/>
      <c r="U13" s="5"/>
    </row>
    <row r="14" spans="1:23" ht="25.9" customHeight="1" thickBot="1" x14ac:dyDescent="0.3">
      <c r="A14" s="12" t="s">
        <v>10</v>
      </c>
      <c r="B14" s="19" t="s">
        <v>9</v>
      </c>
      <c r="C14" s="61">
        <f>'Budget RBC'!C14+'Budget IHITC'!C14</f>
        <v>0</v>
      </c>
      <c r="D14" s="61">
        <f>'Budget RBC'!D14+'Budget IHITC'!D14</f>
        <v>0</v>
      </c>
      <c r="E14" s="61">
        <f>'Budget RBC'!E14+'Budget IHITC'!E14</f>
        <v>0</v>
      </c>
      <c r="F14" s="61">
        <f>'Budget RBC'!F14+'Budget IHITC'!F14</f>
        <v>0</v>
      </c>
      <c r="G14" s="61">
        <f>'Budget RBC'!G14+'Budget IHITC'!G14</f>
        <v>0</v>
      </c>
      <c r="H14" s="61">
        <f>'Budget RBC'!H14+'Budget IHITC'!H14</f>
        <v>0</v>
      </c>
      <c r="I14" s="61">
        <f>'Budget RBC'!I14+'Budget IHITC'!I14</f>
        <v>0</v>
      </c>
      <c r="J14" s="61">
        <f>'Budget RBC'!J14+'Budget IHITC'!J14</f>
        <v>0</v>
      </c>
      <c r="K14" s="61">
        <f>'Budget RBC'!K14+'Budget IHITC'!K14</f>
        <v>0</v>
      </c>
      <c r="L14" s="61">
        <f>'Budget RBC'!L14+'Budget IHITC'!L14</f>
        <v>0</v>
      </c>
      <c r="M14" s="61">
        <f>'Budget RBC'!M14+'Budget IHITC'!M14</f>
        <v>0</v>
      </c>
      <c r="N14" s="28">
        <f t="shared" si="1"/>
        <v>0</v>
      </c>
      <c r="O14" s="23">
        <f t="shared" si="0"/>
        <v>0</v>
      </c>
    </row>
    <row r="15" spans="1:23" ht="25.9" customHeight="1" thickBot="1" x14ac:dyDescent="0.3">
      <c r="A15" s="12" t="s">
        <v>11</v>
      </c>
      <c r="B15" s="19" t="s">
        <v>74</v>
      </c>
      <c r="C15" s="61">
        <f>'Budget RBC'!C15+'Budget IHITC'!C15</f>
        <v>0</v>
      </c>
      <c r="D15" s="61">
        <f>'Budget RBC'!D15+'Budget IHITC'!D15</f>
        <v>0</v>
      </c>
      <c r="E15" s="61">
        <f>'Budget RBC'!E15+'Budget IHITC'!E15</f>
        <v>0</v>
      </c>
      <c r="F15" s="61">
        <f>'Budget RBC'!F15+'Budget IHITC'!F15</f>
        <v>0</v>
      </c>
      <c r="G15" s="61">
        <f>'Budget RBC'!G15+'Budget IHITC'!G15</f>
        <v>0</v>
      </c>
      <c r="H15" s="61">
        <f>'Budget RBC'!H15+'Budget IHITC'!H15</f>
        <v>0</v>
      </c>
      <c r="I15" s="61">
        <f>'Budget RBC'!I15+'Budget IHITC'!I15</f>
        <v>0</v>
      </c>
      <c r="J15" s="61">
        <f>'Budget RBC'!J15+'Budget IHITC'!J15</f>
        <v>0</v>
      </c>
      <c r="K15" s="61">
        <f>'Budget RBC'!K15+'Budget IHITC'!K15</f>
        <v>0</v>
      </c>
      <c r="L15" s="61">
        <f>'Budget RBC'!L15+'Budget IHITC'!L15</f>
        <v>0</v>
      </c>
      <c r="M15" s="61">
        <f>'Budget RBC'!M15+'Budget IHITC'!M15</f>
        <v>0</v>
      </c>
      <c r="N15" s="28">
        <f t="shared" si="1"/>
        <v>0</v>
      </c>
      <c r="O15" s="23">
        <f t="shared" si="0"/>
        <v>0</v>
      </c>
      <c r="Q15" s="8"/>
    </row>
    <row r="16" spans="1:23" ht="25.9" customHeight="1" thickBot="1" x14ac:dyDescent="0.3">
      <c r="A16" s="12" t="s">
        <v>12</v>
      </c>
      <c r="B16" s="27" t="s">
        <v>13</v>
      </c>
      <c r="C16" s="28">
        <f>'Budget RBC'!C16+'Budget IHITC'!C16</f>
        <v>2000000</v>
      </c>
      <c r="D16" s="28">
        <f>'Budget RBC'!D16+'Budget IHITC'!D16</f>
        <v>8000000</v>
      </c>
      <c r="E16" s="28">
        <f>'Budget RBC'!E16+'Budget IHITC'!E16</f>
        <v>8640000</v>
      </c>
      <c r="F16" s="28">
        <f>'Budget RBC'!F16+'Budget IHITC'!F16</f>
        <v>9331200</v>
      </c>
      <c r="G16" s="28">
        <f>'Budget RBC'!G16+'Budget IHITC'!G16</f>
        <v>10077696</v>
      </c>
      <c r="H16" s="28">
        <f>'Budget RBC'!H16+'Budget IHITC'!H16</f>
        <v>10883911.680000002</v>
      </c>
      <c r="I16" s="28">
        <f>'Budget RBC'!I16+'Budget IHITC'!I16</f>
        <v>11754624.614400003</v>
      </c>
      <c r="J16" s="28">
        <f>'Budget RBC'!J16+'Budget IHITC'!J16</f>
        <v>12694994.583552003</v>
      </c>
      <c r="K16" s="28">
        <f>'Budget RBC'!K16+'Budget IHITC'!K16</f>
        <v>13710594.150236167</v>
      </c>
      <c r="L16" s="28">
        <f>'Budget RBC'!L16+'Budget IHITC'!L16</f>
        <v>14807441.682255059</v>
      </c>
      <c r="M16" s="28">
        <f>'Budget RBC'!M16+'Budget IHITC'!M16</f>
        <v>15992037.016835466</v>
      </c>
      <c r="N16" s="28">
        <f t="shared" si="1"/>
        <v>117892499.72727869</v>
      </c>
      <c r="O16" s="30"/>
    </row>
    <row r="17" spans="1:15" ht="25.9" customHeight="1" thickBot="1" x14ac:dyDescent="0.3">
      <c r="A17" s="12" t="s">
        <v>58</v>
      </c>
      <c r="B17" s="19" t="s">
        <v>48</v>
      </c>
      <c r="C17" s="61">
        <f>'Budget RBC'!C17+'Budget IHITC'!C17</f>
        <v>0</v>
      </c>
      <c r="D17" s="61">
        <f>'Budget RBC'!D17+'Budget IHITC'!D17</f>
        <v>0</v>
      </c>
      <c r="E17" s="61">
        <f>'Budget RBC'!E17+'Budget IHITC'!E17</f>
        <v>0</v>
      </c>
      <c r="F17" s="61">
        <f>'Budget RBC'!F17+'Budget IHITC'!F17</f>
        <v>0</v>
      </c>
      <c r="G17" s="61">
        <f>'Budget RBC'!G17+'Budget IHITC'!G17</f>
        <v>0</v>
      </c>
      <c r="H17" s="61">
        <f>'Budget RBC'!H17+'Budget IHITC'!H17</f>
        <v>0</v>
      </c>
      <c r="I17" s="61">
        <f>'Budget RBC'!I17+'Budget IHITC'!I17</f>
        <v>0</v>
      </c>
      <c r="J17" s="61">
        <f>'Budget RBC'!J17+'Budget IHITC'!J17</f>
        <v>0</v>
      </c>
      <c r="K17" s="61">
        <f>'Budget RBC'!K17+'Budget IHITC'!K17</f>
        <v>0</v>
      </c>
      <c r="L17" s="61">
        <f>'Budget RBC'!L17+'Budget IHITC'!L17</f>
        <v>0</v>
      </c>
      <c r="M17" s="61">
        <f>'Budget RBC'!M17+'Budget IHITC'!M17</f>
        <v>0</v>
      </c>
      <c r="N17" s="28">
        <f>SUM(C17:M17)</f>
        <v>0</v>
      </c>
      <c r="O17" s="34"/>
    </row>
    <row r="18" spans="1:15" ht="25.9" customHeight="1" thickBot="1" x14ac:dyDescent="0.3">
      <c r="A18" s="12" t="s">
        <v>14</v>
      </c>
      <c r="B18" s="19" t="s">
        <v>15</v>
      </c>
      <c r="C18" s="61">
        <f>'Budget RBC'!C18+'Budget IHITC'!C18</f>
        <v>2000000</v>
      </c>
      <c r="D18" s="61">
        <f>'Budget RBC'!D18+'Budget IHITC'!D18</f>
        <v>8000000</v>
      </c>
      <c r="E18" s="61">
        <f>'Budget RBC'!E18+'Budget IHITC'!E18</f>
        <v>8640000</v>
      </c>
      <c r="F18" s="61">
        <f>'Budget RBC'!F18+'Budget IHITC'!F18</f>
        <v>9331200</v>
      </c>
      <c r="G18" s="61">
        <f>'Budget RBC'!G18+'Budget IHITC'!G18</f>
        <v>10077696</v>
      </c>
      <c r="H18" s="61">
        <f>'Budget RBC'!H18+'Budget IHITC'!H18</f>
        <v>10883911.680000002</v>
      </c>
      <c r="I18" s="61">
        <f>'Budget RBC'!I18+'Budget IHITC'!I18</f>
        <v>11754624.614400003</v>
      </c>
      <c r="J18" s="61">
        <f>'Budget RBC'!J18+'Budget IHITC'!J18</f>
        <v>12694994.583552003</v>
      </c>
      <c r="K18" s="61">
        <f>'Budget RBC'!K18+'Budget IHITC'!K18</f>
        <v>13710594.150236167</v>
      </c>
      <c r="L18" s="61">
        <f>'Budget RBC'!L18+'Budget IHITC'!L18</f>
        <v>14807441.682255059</v>
      </c>
      <c r="M18" s="61">
        <f>'Budget RBC'!M18+'Budget IHITC'!M18</f>
        <v>15992037.016835466</v>
      </c>
      <c r="N18" s="28">
        <f>SUM(C18:M18)</f>
        <v>117892499.72727869</v>
      </c>
      <c r="O18" s="36"/>
    </row>
    <row r="19" spans="1:15" ht="25.9" customHeight="1" thickBot="1" x14ac:dyDescent="0.3">
      <c r="A19" s="12" t="s">
        <v>16</v>
      </c>
      <c r="B19" s="19" t="s">
        <v>17</v>
      </c>
      <c r="C19" s="61">
        <v>1</v>
      </c>
      <c r="D19" s="62">
        <f>(1+0.1)^-1</f>
        <v>0.90909090909090906</v>
      </c>
      <c r="E19" s="62">
        <f>(1+0.1)^-2</f>
        <v>0.82644628099173545</v>
      </c>
      <c r="F19" s="62">
        <f>(1+0.1)^-3</f>
        <v>0.75131480090157754</v>
      </c>
      <c r="G19" s="62">
        <f>(1+0.1)^-4</f>
        <v>0.68301345536507052</v>
      </c>
      <c r="H19" s="62">
        <f>(1+0.1)^-5</f>
        <v>0.62092132305915493</v>
      </c>
      <c r="I19" s="62">
        <f>(1+0.1)^-6</f>
        <v>0.56447393005377722</v>
      </c>
      <c r="J19" s="62">
        <f>(1+0.1)^-7</f>
        <v>0.51315811823070645</v>
      </c>
      <c r="K19" s="62">
        <f>(1+0.1)^-8</f>
        <v>0.46650738020973315</v>
      </c>
      <c r="L19" s="62">
        <f>(1+0.1)^-9</f>
        <v>0.42409761837248466</v>
      </c>
      <c r="M19" s="62">
        <f>(1+0.1)^-10</f>
        <v>0.38554328942953148</v>
      </c>
      <c r="N19" s="28"/>
      <c r="O19" s="36"/>
    </row>
    <row r="20" spans="1:15" ht="25.9" customHeight="1" thickBot="1" x14ac:dyDescent="0.3">
      <c r="A20" s="12" t="s">
        <v>18</v>
      </c>
      <c r="B20" s="37" t="s">
        <v>19</v>
      </c>
      <c r="C20" s="28">
        <f>C18*C19</f>
        <v>2000000</v>
      </c>
      <c r="D20" s="28">
        <f t="shared" ref="D20:M20" si="2">D18*D19</f>
        <v>7272727.2727272725</v>
      </c>
      <c r="E20" s="28">
        <f t="shared" si="2"/>
        <v>7140495.8677685941</v>
      </c>
      <c r="F20" s="28">
        <f t="shared" si="2"/>
        <v>7010668.6701728003</v>
      </c>
      <c r="G20" s="28">
        <f t="shared" si="2"/>
        <v>6883201.96707875</v>
      </c>
      <c r="H20" s="28">
        <f t="shared" si="2"/>
        <v>6758052.8404045906</v>
      </c>
      <c r="I20" s="28">
        <f t="shared" si="2"/>
        <v>6635179.1523972349</v>
      </c>
      <c r="J20" s="28">
        <f t="shared" si="2"/>
        <v>6514539.531444557</v>
      </c>
      <c r="K20" s="28">
        <f t="shared" si="2"/>
        <v>6396093.3581455667</v>
      </c>
      <c r="L20" s="28">
        <f t="shared" si="2"/>
        <v>6279800.7516338285</v>
      </c>
      <c r="M20" s="28">
        <f t="shared" si="2"/>
        <v>6165622.5561495768</v>
      </c>
      <c r="N20" s="28">
        <f>SUM(C20:M20)</f>
        <v>69056381.967922777</v>
      </c>
      <c r="O20" s="36"/>
    </row>
    <row r="21" spans="1:15" ht="18.75" x14ac:dyDescent="0.3">
      <c r="N21" s="53" t="s">
        <v>71</v>
      </c>
    </row>
    <row r="41" spans="7:9" x14ac:dyDescent="0.25">
      <c r="G41" s="4"/>
      <c r="H41" s="5"/>
      <c r="I41" s="5"/>
    </row>
    <row r="42" spans="7:9" x14ac:dyDescent="0.25">
      <c r="H42" s="5"/>
    </row>
    <row r="43" spans="7:9" x14ac:dyDescent="0.25">
      <c r="G43" s="5"/>
      <c r="I43" s="5"/>
    </row>
  </sheetData>
  <sheetProtection algorithmName="SHA-512" hashValue="9/xzJobnS2sXfqipmklOhNaisOmMi4XmTMCIZmUqR8KJNNaiqMqvLW3LnC7tF0lOIVgCeE/G5TBlIdtWgAJ/RA==" saltValue="4djQW06kirjMLIxhpiT7Ig==" spinCount="100000" sheet="1" objects="1" scenarios="1"/>
  <mergeCells count="10">
    <mergeCell ref="A5:N5"/>
    <mergeCell ref="O5:Q5"/>
    <mergeCell ref="A6:M6"/>
    <mergeCell ref="A1:N1"/>
    <mergeCell ref="A2:N2"/>
    <mergeCell ref="O2:Q2"/>
    <mergeCell ref="A3:N3"/>
    <mergeCell ref="O3:Q3"/>
    <mergeCell ref="A4:N4"/>
    <mergeCell ref="O4:Q4"/>
  </mergeCells>
  <pageMargins left="0.2" right="0.2" top="0.75" bottom="0.75" header="0.3" footer="0.3"/>
  <pageSetup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4BFE-1DFC-47C6-8AC0-0B1EEB852B82}">
  <dimension ref="A1:W41"/>
  <sheetViews>
    <sheetView view="pageBreakPreview" zoomScale="80" zoomScaleNormal="80" zoomScaleSheetLayoutView="80" workbookViewId="0">
      <selection activeCell="A15" sqref="A15"/>
    </sheetView>
  </sheetViews>
  <sheetFormatPr defaultRowHeight="15" x14ac:dyDescent="0.25"/>
  <cols>
    <col min="1" max="1" width="13.28515625" bestFit="1" customWidth="1"/>
    <col min="2" max="2" width="48.28515625" bestFit="1" customWidth="1"/>
    <col min="3" max="3" width="13.7109375" bestFit="1" customWidth="1"/>
    <col min="4" max="6" width="15.28515625" bestFit="1" customWidth="1"/>
    <col min="7" max="7" width="14.85546875" customWidth="1"/>
    <col min="8" max="8" width="15" bestFit="1" customWidth="1"/>
    <col min="9" max="12" width="15.28515625" bestFit="1" customWidth="1"/>
    <col min="13" max="13" width="14.7109375" customWidth="1"/>
    <col min="14" max="14" width="18.140625" customWidth="1"/>
    <col min="15" max="15" width="5.28515625" bestFit="1" customWidth="1"/>
    <col min="16" max="16" width="17.5703125" customWidth="1"/>
    <col min="17" max="17" width="14.28515625" customWidth="1"/>
    <col min="18" max="18" width="12.7109375" customWidth="1"/>
    <col min="20" max="20" width="12.7109375" bestFit="1" customWidth="1"/>
    <col min="21" max="21" width="11.28515625" bestFit="1" customWidth="1"/>
    <col min="22" max="22" width="12.7109375" bestFit="1" customWidth="1"/>
  </cols>
  <sheetData>
    <row r="1" spans="1:23" ht="26.25" x14ac:dyDescent="0.25">
      <c r="A1" s="69" t="s">
        <v>66</v>
      </c>
      <c r="B1" s="70"/>
      <c r="C1" s="70"/>
      <c r="D1" s="70"/>
      <c r="E1" s="70"/>
      <c r="F1" s="70"/>
      <c r="G1" s="70"/>
      <c r="H1" s="70"/>
      <c r="I1" s="70"/>
      <c r="J1" s="70"/>
      <c r="K1" s="70"/>
      <c r="L1" s="70"/>
      <c r="M1" s="70"/>
      <c r="N1" s="70"/>
    </row>
    <row r="2" spans="1:23" ht="15.75" x14ac:dyDescent="0.25">
      <c r="A2" s="71" t="s">
        <v>67</v>
      </c>
      <c r="B2" s="72"/>
      <c r="C2" s="72"/>
      <c r="D2" s="72"/>
      <c r="E2" s="72"/>
      <c r="F2" s="72"/>
      <c r="G2" s="72"/>
      <c r="H2" s="72"/>
      <c r="I2" s="72"/>
      <c r="J2" s="72"/>
      <c r="K2" s="72"/>
      <c r="L2" s="72"/>
      <c r="M2" s="72"/>
      <c r="N2" s="72"/>
      <c r="O2" s="67" t="s">
        <v>52</v>
      </c>
      <c r="P2" s="68"/>
      <c r="Q2" s="68"/>
      <c r="R2" s="54"/>
      <c r="S2" s="9"/>
      <c r="T2" s="9"/>
      <c r="U2" s="9"/>
      <c r="V2" s="9"/>
      <c r="W2" s="9"/>
    </row>
    <row r="3" spans="1:23" ht="15.75" x14ac:dyDescent="0.25">
      <c r="A3" s="71" t="s">
        <v>82</v>
      </c>
      <c r="B3" s="72"/>
      <c r="C3" s="72"/>
      <c r="D3" s="72"/>
      <c r="E3" s="72"/>
      <c r="F3" s="72"/>
      <c r="G3" s="72"/>
      <c r="H3" s="72"/>
      <c r="I3" s="72"/>
      <c r="J3" s="72"/>
      <c r="K3" s="72"/>
      <c r="L3" s="72"/>
      <c r="M3" s="72"/>
      <c r="N3" s="72"/>
      <c r="O3" s="67" t="s">
        <v>53</v>
      </c>
      <c r="P3" s="68"/>
      <c r="Q3" s="68"/>
      <c r="R3" s="55"/>
      <c r="S3" s="9"/>
      <c r="T3" s="9"/>
      <c r="U3" s="9"/>
      <c r="V3" s="9"/>
      <c r="W3" s="9"/>
    </row>
    <row r="4" spans="1:23" ht="15.75" x14ac:dyDescent="0.25">
      <c r="A4" s="71"/>
      <c r="B4" s="72"/>
      <c r="C4" s="72"/>
      <c r="D4" s="72"/>
      <c r="E4" s="72"/>
      <c r="F4" s="72"/>
      <c r="G4" s="72"/>
      <c r="H4" s="72"/>
      <c r="I4" s="72"/>
      <c r="J4" s="72"/>
      <c r="K4" s="72"/>
      <c r="L4" s="72"/>
      <c r="M4" s="72"/>
      <c r="N4" s="72"/>
      <c r="O4" s="67" t="s">
        <v>54</v>
      </c>
      <c r="P4" s="68"/>
      <c r="Q4" s="68"/>
      <c r="R4" s="56"/>
      <c r="S4" s="9"/>
      <c r="T4" s="9"/>
      <c r="U4" s="9"/>
      <c r="V4" s="9"/>
      <c r="W4" s="9"/>
    </row>
    <row r="5" spans="1:23" x14ac:dyDescent="0.25">
      <c r="A5" s="65"/>
      <c r="B5" s="66"/>
      <c r="C5" s="66"/>
      <c r="D5" s="66"/>
      <c r="E5" s="66"/>
      <c r="F5" s="66"/>
      <c r="G5" s="66"/>
      <c r="H5" s="66"/>
      <c r="I5" s="66"/>
      <c r="J5" s="66"/>
      <c r="K5" s="66"/>
      <c r="L5" s="66"/>
      <c r="M5" s="66"/>
      <c r="N5" s="66"/>
      <c r="O5" s="67" t="s">
        <v>69</v>
      </c>
      <c r="P5" s="68"/>
      <c r="Q5" s="68"/>
      <c r="R5" s="57"/>
      <c r="S5" s="9"/>
      <c r="T5" s="9"/>
      <c r="U5" s="9"/>
      <c r="V5" s="9"/>
      <c r="W5" s="9"/>
    </row>
    <row r="6" spans="1:23" ht="16.149999999999999" customHeight="1" x14ac:dyDescent="0.25">
      <c r="A6" s="65" t="s">
        <v>70</v>
      </c>
      <c r="B6" s="66"/>
      <c r="C6" s="66"/>
      <c r="D6" s="66"/>
      <c r="E6" s="66"/>
      <c r="F6" s="66"/>
      <c r="G6" s="66"/>
      <c r="H6" s="66"/>
      <c r="I6" s="66"/>
      <c r="J6" s="66"/>
      <c r="K6" s="66"/>
      <c r="L6" s="66"/>
      <c r="M6" s="66"/>
      <c r="N6" s="9"/>
      <c r="O6" s="9"/>
      <c r="P6" s="9"/>
      <c r="Q6" s="9"/>
      <c r="R6" s="9"/>
      <c r="S6" s="9"/>
      <c r="T6" s="9"/>
      <c r="U6" s="9"/>
      <c r="V6" s="9"/>
      <c r="W6" s="9"/>
    </row>
    <row r="7" spans="1:23" s="3" customFormat="1" ht="16.149999999999999" customHeight="1" thickBot="1" x14ac:dyDescent="0.35">
      <c r="A7" s="1"/>
      <c r="B7" s="2"/>
      <c r="C7" s="2"/>
      <c r="D7" s="2"/>
      <c r="E7" s="2"/>
      <c r="F7" s="2"/>
      <c r="G7" s="2"/>
      <c r="H7" s="2"/>
      <c r="I7" s="2"/>
      <c r="J7" s="2"/>
      <c r="K7" s="2"/>
      <c r="L7" s="2"/>
      <c r="M7" s="2"/>
      <c r="N7" s="2"/>
    </row>
    <row r="8" spans="1:23" s="21" customFormat="1" ht="25.9" customHeight="1" thickBot="1" x14ac:dyDescent="0.3">
      <c r="A8" s="12" t="s">
        <v>34</v>
      </c>
      <c r="B8" s="20" t="s">
        <v>21</v>
      </c>
      <c r="C8" s="12" t="s">
        <v>72</v>
      </c>
      <c r="D8" s="12" t="s">
        <v>22</v>
      </c>
      <c r="E8" s="12" t="s">
        <v>23</v>
      </c>
      <c r="F8" s="12" t="s">
        <v>24</v>
      </c>
      <c r="G8" s="12" t="s">
        <v>25</v>
      </c>
      <c r="H8" s="12" t="s">
        <v>26</v>
      </c>
      <c r="I8" s="12" t="s">
        <v>27</v>
      </c>
      <c r="J8" s="12" t="s">
        <v>28</v>
      </c>
      <c r="K8" s="12" t="s">
        <v>29</v>
      </c>
      <c r="L8" s="12" t="s">
        <v>30</v>
      </c>
      <c r="M8" s="12" t="s">
        <v>31</v>
      </c>
      <c r="N8" s="20" t="s">
        <v>32</v>
      </c>
      <c r="O8" s="12" t="s">
        <v>33</v>
      </c>
    </row>
    <row r="9" spans="1:23" ht="25.9" customHeight="1" thickBot="1" x14ac:dyDescent="0.3">
      <c r="A9" s="12" t="s">
        <v>2</v>
      </c>
      <c r="B9" s="18" t="s">
        <v>55</v>
      </c>
      <c r="C9" s="60"/>
      <c r="D9" s="11"/>
      <c r="E9" s="11"/>
      <c r="F9" s="11"/>
      <c r="G9" s="11"/>
      <c r="H9" s="11"/>
      <c r="I9" s="11"/>
      <c r="J9" s="11"/>
      <c r="K9" s="11"/>
      <c r="L9" s="11"/>
      <c r="M9" s="13"/>
      <c r="N9" s="15">
        <f>SUM(C9:M9)</f>
        <v>0</v>
      </c>
      <c r="O9" s="14">
        <f t="shared" ref="O9:O15" si="0">N9/$N$16</f>
        <v>0</v>
      </c>
    </row>
    <row r="10" spans="1:23" ht="25.9" customHeight="1" thickBot="1" x14ac:dyDescent="0.3">
      <c r="A10" s="12" t="s">
        <v>3</v>
      </c>
      <c r="B10" s="19" t="s">
        <v>4</v>
      </c>
      <c r="C10" s="11"/>
      <c r="D10" s="16"/>
      <c r="E10" s="64"/>
      <c r="F10" s="52">
        <f>E10*1.08</f>
        <v>0</v>
      </c>
      <c r="G10" s="52">
        <f t="shared" ref="G10:M10" si="1">F10*1.08</f>
        <v>0</v>
      </c>
      <c r="H10" s="52">
        <f t="shared" si="1"/>
        <v>0</v>
      </c>
      <c r="I10" s="52">
        <f t="shared" si="1"/>
        <v>0</v>
      </c>
      <c r="J10" s="52">
        <f t="shared" si="1"/>
        <v>0</v>
      </c>
      <c r="K10" s="52">
        <f t="shared" si="1"/>
        <v>0</v>
      </c>
      <c r="L10" s="52">
        <f t="shared" si="1"/>
        <v>0</v>
      </c>
      <c r="M10" s="52">
        <f t="shared" si="1"/>
        <v>0</v>
      </c>
      <c r="N10" s="22">
        <f>SUM(C10:M10)</f>
        <v>0</v>
      </c>
      <c r="O10" s="23">
        <f t="shared" si="0"/>
        <v>0</v>
      </c>
    </row>
    <row r="11" spans="1:23" ht="25.9" customHeight="1" thickBot="1" x14ac:dyDescent="0.3">
      <c r="A11" s="12" t="s">
        <v>5</v>
      </c>
      <c r="B11" s="19" t="s">
        <v>75</v>
      </c>
      <c r="C11" s="11"/>
      <c r="D11" s="16"/>
      <c r="E11" s="64"/>
      <c r="F11" s="52">
        <f>E11*1.08</f>
        <v>0</v>
      </c>
      <c r="G11" s="52">
        <f>F11*1.08</f>
        <v>0</v>
      </c>
      <c r="H11" s="52">
        <f t="shared" ref="H11:M11" si="2">G11*1.08</f>
        <v>0</v>
      </c>
      <c r="I11" s="52">
        <f t="shared" si="2"/>
        <v>0</v>
      </c>
      <c r="J11" s="52">
        <f t="shared" si="2"/>
        <v>0</v>
      </c>
      <c r="K11" s="52">
        <f t="shared" si="2"/>
        <v>0</v>
      </c>
      <c r="L11" s="52">
        <f t="shared" si="2"/>
        <v>0</v>
      </c>
      <c r="M11" s="52">
        <f t="shared" si="2"/>
        <v>0</v>
      </c>
      <c r="N11" s="22">
        <f t="shared" ref="N11:N18" si="3">SUM(C11:M11)</f>
        <v>0</v>
      </c>
      <c r="O11" s="23">
        <f t="shared" si="0"/>
        <v>0</v>
      </c>
    </row>
    <row r="12" spans="1:23" ht="25.9" customHeight="1" thickBot="1" x14ac:dyDescent="0.3">
      <c r="A12" s="12" t="s">
        <v>6</v>
      </c>
      <c r="B12" s="19" t="s">
        <v>7</v>
      </c>
      <c r="C12" s="11"/>
      <c r="D12" s="24">
        <f>(D10+D11)*5%</f>
        <v>0</v>
      </c>
      <c r="E12" s="24">
        <f>(E10+E11)*5%</f>
        <v>0</v>
      </c>
      <c r="F12" s="24">
        <f t="shared" ref="F12:M12" si="4">(F10+F11)*5%</f>
        <v>0</v>
      </c>
      <c r="G12" s="24">
        <f t="shared" si="4"/>
        <v>0</v>
      </c>
      <c r="H12" s="24">
        <f t="shared" si="4"/>
        <v>0</v>
      </c>
      <c r="I12" s="24">
        <f t="shared" si="4"/>
        <v>0</v>
      </c>
      <c r="J12" s="24">
        <f t="shared" si="4"/>
        <v>0</v>
      </c>
      <c r="K12" s="24">
        <f t="shared" si="4"/>
        <v>0</v>
      </c>
      <c r="L12" s="24">
        <f t="shared" si="4"/>
        <v>0</v>
      </c>
      <c r="M12" s="24">
        <f t="shared" si="4"/>
        <v>0</v>
      </c>
      <c r="N12" s="22">
        <f t="shared" si="3"/>
        <v>0</v>
      </c>
      <c r="O12" s="23">
        <f t="shared" si="0"/>
        <v>0</v>
      </c>
      <c r="Q12" s="10"/>
      <c r="R12" s="5"/>
      <c r="U12" s="5"/>
      <c r="V12" s="5"/>
    </row>
    <row r="13" spans="1:23" ht="25.9" customHeight="1" thickBot="1" x14ac:dyDescent="0.3">
      <c r="A13" s="12" t="s">
        <v>8</v>
      </c>
      <c r="B13" s="19" t="s">
        <v>56</v>
      </c>
      <c r="C13" s="24">
        <v>500000</v>
      </c>
      <c r="D13" s="24">
        <v>3000000</v>
      </c>
      <c r="E13" s="25">
        <f>D13*1.08</f>
        <v>3240000</v>
      </c>
      <c r="F13" s="25">
        <f t="shared" ref="F13:M13" si="5">E13*1.08</f>
        <v>3499200</v>
      </c>
      <c r="G13" s="25">
        <f t="shared" si="5"/>
        <v>3779136.0000000005</v>
      </c>
      <c r="H13" s="25">
        <f t="shared" si="5"/>
        <v>4081466.8800000008</v>
      </c>
      <c r="I13" s="25">
        <f t="shared" si="5"/>
        <v>4407984.2304000016</v>
      </c>
      <c r="J13" s="25">
        <f t="shared" si="5"/>
        <v>4760622.968832002</v>
      </c>
      <c r="K13" s="25">
        <f t="shared" si="5"/>
        <v>5141472.8063385626</v>
      </c>
      <c r="L13" s="25">
        <f t="shared" si="5"/>
        <v>5552790.6308456482</v>
      </c>
      <c r="M13" s="25">
        <f t="shared" si="5"/>
        <v>5997013.8813133007</v>
      </c>
      <c r="N13" s="22">
        <f t="shared" si="3"/>
        <v>43959687.397729523</v>
      </c>
      <c r="O13" s="23">
        <f t="shared" si="0"/>
        <v>1</v>
      </c>
      <c r="Q13" s="8"/>
      <c r="R13" s="8"/>
      <c r="S13" s="8"/>
      <c r="T13" s="5"/>
      <c r="U13" s="5"/>
    </row>
    <row r="14" spans="1:23" ht="25.9" customHeight="1" thickBot="1" x14ac:dyDescent="0.3">
      <c r="A14" s="12" t="s">
        <v>10</v>
      </c>
      <c r="B14" s="19" t="s">
        <v>84</v>
      </c>
      <c r="C14" s="11"/>
      <c r="D14" s="16"/>
      <c r="E14" s="58"/>
      <c r="F14" s="25">
        <f t="shared" ref="F14:M14" si="6">E14*1.08</f>
        <v>0</v>
      </c>
      <c r="G14" s="25">
        <f t="shared" si="6"/>
        <v>0</v>
      </c>
      <c r="H14" s="25">
        <f t="shared" si="6"/>
        <v>0</v>
      </c>
      <c r="I14" s="25">
        <f t="shared" si="6"/>
        <v>0</v>
      </c>
      <c r="J14" s="25">
        <f t="shared" si="6"/>
        <v>0</v>
      </c>
      <c r="K14" s="25">
        <f t="shared" si="6"/>
        <v>0</v>
      </c>
      <c r="L14" s="25">
        <f t="shared" si="6"/>
        <v>0</v>
      </c>
      <c r="M14" s="25">
        <f t="shared" si="6"/>
        <v>0</v>
      </c>
      <c r="N14" s="22">
        <f t="shared" si="3"/>
        <v>0</v>
      </c>
      <c r="O14" s="23">
        <f t="shared" si="0"/>
        <v>0</v>
      </c>
    </row>
    <row r="15" spans="1:23" ht="25.9" customHeight="1" thickBot="1" x14ac:dyDescent="0.3">
      <c r="A15" s="12" t="s">
        <v>11</v>
      </c>
      <c r="B15" s="19" t="s">
        <v>74</v>
      </c>
      <c r="C15" s="16"/>
      <c r="D15" s="16"/>
      <c r="E15" s="58"/>
      <c r="F15" s="58"/>
      <c r="G15" s="58"/>
      <c r="H15" s="58"/>
      <c r="I15" s="58"/>
      <c r="J15" s="58"/>
      <c r="K15" s="58"/>
      <c r="L15" s="58"/>
      <c r="M15" s="59"/>
      <c r="N15" s="26">
        <f t="shared" si="3"/>
        <v>0</v>
      </c>
      <c r="O15" s="23">
        <f t="shared" si="0"/>
        <v>0</v>
      </c>
      <c r="Q15" s="8"/>
    </row>
    <row r="16" spans="1:23" ht="25.9" customHeight="1" thickBot="1" x14ac:dyDescent="0.3">
      <c r="A16" s="12" t="s">
        <v>12</v>
      </c>
      <c r="B16" s="27" t="s">
        <v>13</v>
      </c>
      <c r="C16" s="28">
        <f t="shared" ref="C16:M16" si="7">SUM(C9:C15)</f>
        <v>500000</v>
      </c>
      <c r="D16" s="28">
        <f t="shared" si="7"/>
        <v>3000000</v>
      </c>
      <c r="E16" s="28">
        <f t="shared" si="7"/>
        <v>3240000</v>
      </c>
      <c r="F16" s="28">
        <f t="shared" si="7"/>
        <v>3499200</v>
      </c>
      <c r="G16" s="28">
        <f t="shared" si="7"/>
        <v>3779136.0000000005</v>
      </c>
      <c r="H16" s="28">
        <f t="shared" si="7"/>
        <v>4081466.8800000008</v>
      </c>
      <c r="I16" s="28">
        <f t="shared" si="7"/>
        <v>4407984.2304000016</v>
      </c>
      <c r="J16" s="28">
        <f t="shared" si="7"/>
        <v>4760622.968832002</v>
      </c>
      <c r="K16" s="28">
        <f t="shared" si="7"/>
        <v>5141472.8063385626</v>
      </c>
      <c r="L16" s="28">
        <f t="shared" si="7"/>
        <v>5552790.6308456482</v>
      </c>
      <c r="M16" s="28">
        <f t="shared" si="7"/>
        <v>5997013.8813133007</v>
      </c>
      <c r="N16" s="29">
        <f t="shared" si="3"/>
        <v>43959687.397729523</v>
      </c>
      <c r="O16" s="30"/>
    </row>
    <row r="17" spans="1:15" ht="25.9" customHeight="1" thickBot="1" x14ac:dyDescent="0.3">
      <c r="A17" s="12" t="s">
        <v>58</v>
      </c>
      <c r="B17" s="19" t="s">
        <v>48</v>
      </c>
      <c r="C17" s="17"/>
      <c r="D17" s="17"/>
      <c r="E17" s="31"/>
      <c r="F17" s="31"/>
      <c r="G17" s="31"/>
      <c r="H17" s="31"/>
      <c r="I17" s="31"/>
      <c r="J17" s="31"/>
      <c r="K17" s="31"/>
      <c r="L17" s="31"/>
      <c r="M17" s="32"/>
      <c r="N17" s="33">
        <f t="shared" si="3"/>
        <v>0</v>
      </c>
      <c r="O17" s="34"/>
    </row>
    <row r="18" spans="1:15" ht="25.9" customHeight="1" thickBot="1" x14ac:dyDescent="0.3">
      <c r="A18" s="12" t="s">
        <v>14</v>
      </c>
      <c r="B18" s="27" t="s">
        <v>15</v>
      </c>
      <c r="C18" s="28">
        <f>C16-C17</f>
        <v>500000</v>
      </c>
      <c r="D18" s="28">
        <f>D16-D17</f>
        <v>3000000</v>
      </c>
      <c r="E18" s="28">
        <f>E16-E17</f>
        <v>3240000</v>
      </c>
      <c r="F18" s="28">
        <f t="shared" ref="F18:M18" si="8">F16-F17</f>
        <v>3499200</v>
      </c>
      <c r="G18" s="28">
        <f t="shared" si="8"/>
        <v>3779136.0000000005</v>
      </c>
      <c r="H18" s="28">
        <f t="shared" si="8"/>
        <v>4081466.8800000008</v>
      </c>
      <c r="I18" s="28">
        <f t="shared" si="8"/>
        <v>4407984.2304000016</v>
      </c>
      <c r="J18" s="28">
        <f t="shared" si="8"/>
        <v>4760622.968832002</v>
      </c>
      <c r="K18" s="28">
        <f t="shared" si="8"/>
        <v>5141472.8063385626</v>
      </c>
      <c r="L18" s="28">
        <f t="shared" si="8"/>
        <v>5552790.6308456482</v>
      </c>
      <c r="M18" s="28">
        <f t="shared" si="8"/>
        <v>5997013.8813133007</v>
      </c>
      <c r="N18" s="35">
        <f t="shared" si="3"/>
        <v>43959687.397729523</v>
      </c>
      <c r="O18" s="36"/>
    </row>
    <row r="19" spans="1:15" ht="18.75" x14ac:dyDescent="0.3">
      <c r="N19" s="53" t="s">
        <v>71</v>
      </c>
    </row>
    <row r="39" spans="7:9" x14ac:dyDescent="0.25">
      <c r="G39" s="4"/>
      <c r="H39" s="5"/>
      <c r="I39" s="5"/>
    </row>
    <row r="40" spans="7:9" x14ac:dyDescent="0.25">
      <c r="H40" s="5"/>
    </row>
    <row r="41" spans="7:9" x14ac:dyDescent="0.25">
      <c r="G41" s="5"/>
      <c r="I41" s="5"/>
    </row>
  </sheetData>
  <sheetProtection algorithmName="SHA-512" hashValue="jNDN4Sb9jjLX530pFkF2gyTU2aVt2RljJ+ykOXIxiLXmbi4kFfcErKuBcMS0wBYNMgC/ZFEDN51m55/6cgpIbQ==" saltValue="wbcgwCXLpI+NzfWTZF/7pg==" spinCount="100000" sheet="1" objects="1" scenarios="1"/>
  <protectedRanges>
    <protectedRange sqref="D10:E11" name="Range2"/>
    <protectedRange sqref="E17:M17" name="Range1"/>
  </protectedRanges>
  <mergeCells count="10">
    <mergeCell ref="A5:N5"/>
    <mergeCell ref="O5:Q5"/>
    <mergeCell ref="A6:M6"/>
    <mergeCell ref="A1:N1"/>
    <mergeCell ref="A2:N2"/>
    <mergeCell ref="O2:Q2"/>
    <mergeCell ref="A3:N3"/>
    <mergeCell ref="O3:Q3"/>
    <mergeCell ref="A4:N4"/>
    <mergeCell ref="O4:Q4"/>
  </mergeCells>
  <pageMargins left="0.2" right="0.2"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
  <sheetViews>
    <sheetView view="pageBreakPreview" topLeftCell="B1" zoomScale="80" zoomScaleNormal="80" zoomScaleSheetLayoutView="80" workbookViewId="0">
      <selection activeCell="H23" sqref="H23"/>
    </sheetView>
  </sheetViews>
  <sheetFormatPr defaultRowHeight="15" x14ac:dyDescent="0.25"/>
  <cols>
    <col min="1" max="1" width="13.28515625" bestFit="1" customWidth="1"/>
    <col min="2" max="2" width="48.28515625" bestFit="1" customWidth="1"/>
    <col min="3" max="3" width="13.7109375" bestFit="1" customWidth="1"/>
    <col min="4" max="4" width="16.140625" customWidth="1"/>
    <col min="5" max="5" width="16.5703125" customWidth="1"/>
    <col min="6" max="13" width="16.85546875" customWidth="1"/>
    <col min="14" max="14" width="18.28515625" customWidth="1"/>
    <col min="15" max="15" width="5.28515625" bestFit="1" customWidth="1"/>
    <col min="16" max="16" width="17.5703125" customWidth="1"/>
    <col min="17" max="17" width="14.28515625" customWidth="1"/>
    <col min="18" max="18" width="12.7109375" customWidth="1"/>
    <col min="20" max="20" width="12.7109375" bestFit="1" customWidth="1"/>
    <col min="21" max="21" width="11.28515625" bestFit="1" customWidth="1"/>
    <col min="22" max="22" width="12.7109375" bestFit="1" customWidth="1"/>
  </cols>
  <sheetData>
    <row r="1" spans="1:23" ht="26.25" x14ac:dyDescent="0.25">
      <c r="A1" s="69" t="s">
        <v>66</v>
      </c>
      <c r="B1" s="70"/>
      <c r="C1" s="70"/>
      <c r="D1" s="70"/>
      <c r="E1" s="70"/>
      <c r="F1" s="70"/>
      <c r="G1" s="70"/>
      <c r="H1" s="70"/>
      <c r="I1" s="70"/>
      <c r="J1" s="70"/>
      <c r="K1" s="70"/>
      <c r="L1" s="70"/>
      <c r="M1" s="70"/>
      <c r="N1" s="70"/>
    </row>
    <row r="2" spans="1:23" ht="15.75" x14ac:dyDescent="0.25">
      <c r="A2" s="71" t="s">
        <v>67</v>
      </c>
      <c r="B2" s="72"/>
      <c r="C2" s="72"/>
      <c r="D2" s="72"/>
      <c r="E2" s="72"/>
      <c r="F2" s="72"/>
      <c r="G2" s="72"/>
      <c r="H2" s="72"/>
      <c r="I2" s="72"/>
      <c r="J2" s="72"/>
      <c r="K2" s="72"/>
      <c r="L2" s="72"/>
      <c r="M2" s="72"/>
      <c r="N2" s="72"/>
      <c r="O2" s="67" t="s">
        <v>52</v>
      </c>
      <c r="P2" s="68"/>
      <c r="Q2" s="68"/>
      <c r="R2" s="54"/>
      <c r="S2" s="9"/>
      <c r="T2" s="9"/>
      <c r="U2" s="9"/>
      <c r="V2" s="9"/>
      <c r="W2" s="9"/>
    </row>
    <row r="3" spans="1:23" ht="15.75" x14ac:dyDescent="0.25">
      <c r="A3" s="71" t="s">
        <v>81</v>
      </c>
      <c r="B3" s="72"/>
      <c r="C3" s="72"/>
      <c r="D3" s="72"/>
      <c r="E3" s="72"/>
      <c r="F3" s="72"/>
      <c r="G3" s="72"/>
      <c r="H3" s="72"/>
      <c r="I3" s="72"/>
      <c r="J3" s="72"/>
      <c r="K3" s="72"/>
      <c r="L3" s="72"/>
      <c r="M3" s="72"/>
      <c r="N3" s="72"/>
      <c r="O3" s="67" t="s">
        <v>53</v>
      </c>
      <c r="P3" s="68"/>
      <c r="Q3" s="68"/>
      <c r="R3" s="55"/>
      <c r="S3" s="9"/>
      <c r="T3" s="9"/>
      <c r="U3" s="9"/>
      <c r="V3" s="9"/>
      <c r="W3" s="9"/>
    </row>
    <row r="4" spans="1:23" ht="15.75" x14ac:dyDescent="0.25">
      <c r="A4" s="71"/>
      <c r="B4" s="72"/>
      <c r="C4" s="72"/>
      <c r="D4" s="72"/>
      <c r="E4" s="72"/>
      <c r="F4" s="72"/>
      <c r="G4" s="72"/>
      <c r="H4" s="72"/>
      <c r="I4" s="72"/>
      <c r="J4" s="72"/>
      <c r="K4" s="72"/>
      <c r="L4" s="72"/>
      <c r="M4" s="72"/>
      <c r="N4" s="72"/>
      <c r="O4" s="67" t="s">
        <v>54</v>
      </c>
      <c r="P4" s="68"/>
      <c r="Q4" s="68"/>
      <c r="R4" s="56"/>
      <c r="S4" s="9"/>
      <c r="T4" s="9"/>
      <c r="U4" s="9"/>
      <c r="V4" s="9"/>
      <c r="W4" s="9"/>
    </row>
    <row r="5" spans="1:23" x14ac:dyDescent="0.25">
      <c r="A5" s="65"/>
      <c r="B5" s="66"/>
      <c r="C5" s="66"/>
      <c r="D5" s="66"/>
      <c r="E5" s="66"/>
      <c r="F5" s="66"/>
      <c r="G5" s="66"/>
      <c r="H5" s="66"/>
      <c r="I5" s="66"/>
      <c r="J5" s="66"/>
      <c r="K5" s="66"/>
      <c r="L5" s="66"/>
      <c r="M5" s="66"/>
      <c r="N5" s="66"/>
      <c r="O5" s="67" t="s">
        <v>69</v>
      </c>
      <c r="P5" s="68"/>
      <c r="Q5" s="68"/>
      <c r="R5" s="57"/>
      <c r="S5" s="9"/>
      <c r="T5" s="9"/>
      <c r="U5" s="9"/>
      <c r="V5" s="9"/>
      <c r="W5" s="9"/>
    </row>
    <row r="6" spans="1:23" ht="16.149999999999999" customHeight="1" x14ac:dyDescent="0.25">
      <c r="A6" s="65" t="s">
        <v>70</v>
      </c>
      <c r="B6" s="66"/>
      <c r="C6" s="66"/>
      <c r="D6" s="66"/>
      <c r="E6" s="66"/>
      <c r="F6" s="66"/>
      <c r="G6" s="66"/>
      <c r="H6" s="66"/>
      <c r="I6" s="66"/>
      <c r="J6" s="66"/>
      <c r="K6" s="66"/>
      <c r="L6" s="66"/>
      <c r="M6" s="66"/>
      <c r="N6" s="9"/>
      <c r="O6" s="9"/>
      <c r="P6" s="9"/>
      <c r="Q6" s="9"/>
      <c r="R6" s="9"/>
      <c r="S6" s="9"/>
      <c r="T6" s="9"/>
      <c r="U6" s="9"/>
      <c r="V6" s="9"/>
      <c r="W6" s="9"/>
    </row>
    <row r="7" spans="1:23" s="3" customFormat="1" ht="16.149999999999999" customHeight="1" thickBot="1" x14ac:dyDescent="0.35">
      <c r="A7" s="1"/>
      <c r="B7" s="2"/>
      <c r="C7" s="2"/>
      <c r="D7" s="2"/>
      <c r="E7" s="2"/>
      <c r="F7" s="2"/>
      <c r="G7" s="2"/>
      <c r="H7" s="2"/>
      <c r="I7" s="2"/>
      <c r="J7" s="2"/>
      <c r="K7" s="2"/>
      <c r="L7" s="2"/>
      <c r="M7" s="2"/>
      <c r="N7" s="2"/>
    </row>
    <row r="8" spans="1:23" s="21" customFormat="1" ht="25.9" customHeight="1" thickBot="1" x14ac:dyDescent="0.3">
      <c r="A8" s="12" t="s">
        <v>34</v>
      </c>
      <c r="B8" s="20" t="s">
        <v>21</v>
      </c>
      <c r="C8" s="12" t="s">
        <v>72</v>
      </c>
      <c r="D8" s="12" t="s">
        <v>22</v>
      </c>
      <c r="E8" s="12" t="s">
        <v>23</v>
      </c>
      <c r="F8" s="12" t="s">
        <v>24</v>
      </c>
      <c r="G8" s="12" t="s">
        <v>25</v>
      </c>
      <c r="H8" s="12" t="s">
        <v>26</v>
      </c>
      <c r="I8" s="12" t="s">
        <v>27</v>
      </c>
      <c r="J8" s="12" t="s">
        <v>28</v>
      </c>
      <c r="K8" s="12" t="s">
        <v>29</v>
      </c>
      <c r="L8" s="12" t="s">
        <v>30</v>
      </c>
      <c r="M8" s="12" t="s">
        <v>31</v>
      </c>
      <c r="N8" s="20" t="s">
        <v>32</v>
      </c>
      <c r="O8" s="12" t="s">
        <v>33</v>
      </c>
    </row>
    <row r="9" spans="1:23" ht="25.9" customHeight="1" thickBot="1" x14ac:dyDescent="0.3">
      <c r="A9" s="12" t="s">
        <v>2</v>
      </c>
      <c r="B9" s="18" t="s">
        <v>55</v>
      </c>
      <c r="C9" s="60"/>
      <c r="D9" s="11"/>
      <c r="E9" s="11"/>
      <c r="F9" s="11"/>
      <c r="G9" s="11"/>
      <c r="H9" s="11"/>
      <c r="I9" s="11"/>
      <c r="J9" s="11"/>
      <c r="K9" s="11"/>
      <c r="L9" s="11"/>
      <c r="M9" s="13"/>
      <c r="N9" s="15">
        <f>SUM(C9:M9)</f>
        <v>0</v>
      </c>
      <c r="O9" s="14">
        <f t="shared" ref="O9:O15" si="0">N9/$N$16</f>
        <v>0</v>
      </c>
    </row>
    <row r="10" spans="1:23" ht="25.9" customHeight="1" thickBot="1" x14ac:dyDescent="0.3">
      <c r="A10" s="12" t="s">
        <v>3</v>
      </c>
      <c r="B10" s="19" t="s">
        <v>4</v>
      </c>
      <c r="C10" s="11"/>
      <c r="D10" s="16"/>
      <c r="E10" s="64"/>
      <c r="F10" s="52">
        <f t="shared" ref="F10:M11" si="1">E10*1.08</f>
        <v>0</v>
      </c>
      <c r="G10" s="52">
        <f t="shared" si="1"/>
        <v>0</v>
      </c>
      <c r="H10" s="52">
        <f t="shared" si="1"/>
        <v>0</v>
      </c>
      <c r="I10" s="52">
        <f t="shared" si="1"/>
        <v>0</v>
      </c>
      <c r="J10" s="52">
        <f t="shared" si="1"/>
        <v>0</v>
      </c>
      <c r="K10" s="52">
        <f t="shared" si="1"/>
        <v>0</v>
      </c>
      <c r="L10" s="52">
        <f t="shared" si="1"/>
        <v>0</v>
      </c>
      <c r="M10" s="52">
        <f t="shared" si="1"/>
        <v>0</v>
      </c>
      <c r="N10" s="22">
        <f t="shared" ref="N10:N18" si="2">SUM(C10:M10)</f>
        <v>0</v>
      </c>
      <c r="O10" s="23">
        <f>N10/$N$16</f>
        <v>0</v>
      </c>
    </row>
    <row r="11" spans="1:23" ht="25.9" customHeight="1" thickBot="1" x14ac:dyDescent="0.3">
      <c r="A11" s="12" t="s">
        <v>5</v>
      </c>
      <c r="B11" s="19" t="s">
        <v>75</v>
      </c>
      <c r="C11" s="11"/>
      <c r="D11" s="16"/>
      <c r="E11" s="64"/>
      <c r="F11" s="52">
        <f t="shared" si="1"/>
        <v>0</v>
      </c>
      <c r="G11" s="52">
        <f t="shared" si="1"/>
        <v>0</v>
      </c>
      <c r="H11" s="52">
        <f t="shared" si="1"/>
        <v>0</v>
      </c>
      <c r="I11" s="52">
        <f t="shared" si="1"/>
        <v>0</v>
      </c>
      <c r="J11" s="52">
        <f t="shared" si="1"/>
        <v>0</v>
      </c>
      <c r="K11" s="52">
        <f t="shared" si="1"/>
        <v>0</v>
      </c>
      <c r="L11" s="52">
        <f t="shared" si="1"/>
        <v>0</v>
      </c>
      <c r="M11" s="52">
        <f t="shared" si="1"/>
        <v>0</v>
      </c>
      <c r="N11" s="22">
        <f t="shared" si="2"/>
        <v>0</v>
      </c>
      <c r="O11" s="23">
        <f t="shared" si="0"/>
        <v>0</v>
      </c>
    </row>
    <row r="12" spans="1:23" ht="25.9" customHeight="1" thickBot="1" x14ac:dyDescent="0.3">
      <c r="A12" s="12" t="s">
        <v>6</v>
      </c>
      <c r="B12" s="19" t="s">
        <v>7</v>
      </c>
      <c r="C12" s="11"/>
      <c r="D12" s="24">
        <f>(D10+D11)*5%</f>
        <v>0</v>
      </c>
      <c r="E12" s="24">
        <f>(E10+E11)*5%</f>
        <v>0</v>
      </c>
      <c r="F12" s="24">
        <f t="shared" ref="F12:M12" si="3">(F10+F11)*5%</f>
        <v>0</v>
      </c>
      <c r="G12" s="24">
        <f t="shared" si="3"/>
        <v>0</v>
      </c>
      <c r="H12" s="24">
        <f t="shared" si="3"/>
        <v>0</v>
      </c>
      <c r="I12" s="24">
        <f t="shared" si="3"/>
        <v>0</v>
      </c>
      <c r="J12" s="24">
        <f t="shared" si="3"/>
        <v>0</v>
      </c>
      <c r="K12" s="24">
        <f t="shared" si="3"/>
        <v>0</v>
      </c>
      <c r="L12" s="24">
        <f t="shared" si="3"/>
        <v>0</v>
      </c>
      <c r="M12" s="24">
        <f t="shared" si="3"/>
        <v>0</v>
      </c>
      <c r="N12" s="22">
        <f t="shared" si="2"/>
        <v>0</v>
      </c>
      <c r="O12" s="23">
        <f t="shared" si="0"/>
        <v>0</v>
      </c>
      <c r="Q12" s="10"/>
      <c r="R12" s="5"/>
      <c r="U12" s="5"/>
      <c r="V12" s="5"/>
    </row>
    <row r="13" spans="1:23" ht="25.9" customHeight="1" thickBot="1" x14ac:dyDescent="0.3">
      <c r="A13" s="12" t="s">
        <v>8</v>
      </c>
      <c r="B13" s="19" t="s">
        <v>56</v>
      </c>
      <c r="C13" s="24">
        <v>1500000</v>
      </c>
      <c r="D13" s="24">
        <v>5000000</v>
      </c>
      <c r="E13" s="25">
        <f>D13*1.08</f>
        <v>5400000</v>
      </c>
      <c r="F13" s="25">
        <f t="shared" ref="F13:M14" si="4">E13*1.08</f>
        <v>5832000</v>
      </c>
      <c r="G13" s="25">
        <f t="shared" si="4"/>
        <v>6298560</v>
      </c>
      <c r="H13" s="25">
        <f t="shared" si="4"/>
        <v>6802444.8000000007</v>
      </c>
      <c r="I13" s="25">
        <f t="shared" si="4"/>
        <v>7346640.3840000015</v>
      </c>
      <c r="J13" s="25">
        <f t="shared" si="4"/>
        <v>7934371.6147200018</v>
      </c>
      <c r="K13" s="25">
        <f t="shared" si="4"/>
        <v>8569121.3438976035</v>
      </c>
      <c r="L13" s="25">
        <f t="shared" si="4"/>
        <v>9254651.0514094122</v>
      </c>
      <c r="M13" s="25">
        <f t="shared" si="4"/>
        <v>9995023.1355221663</v>
      </c>
      <c r="N13" s="22">
        <f t="shared" si="2"/>
        <v>73932812.329549193</v>
      </c>
      <c r="O13" s="23">
        <f t="shared" si="0"/>
        <v>1</v>
      </c>
      <c r="Q13" s="8"/>
      <c r="R13" s="8"/>
      <c r="S13" s="8"/>
      <c r="T13" s="5"/>
      <c r="U13" s="5"/>
    </row>
    <row r="14" spans="1:23" ht="25.9" customHeight="1" thickBot="1" x14ac:dyDescent="0.3">
      <c r="A14" s="12" t="s">
        <v>10</v>
      </c>
      <c r="B14" s="19" t="s">
        <v>9</v>
      </c>
      <c r="C14" s="11"/>
      <c r="D14" s="16"/>
      <c r="E14" s="58"/>
      <c r="F14" s="52">
        <f t="shared" si="4"/>
        <v>0</v>
      </c>
      <c r="G14" s="52">
        <f t="shared" si="4"/>
        <v>0</v>
      </c>
      <c r="H14" s="52">
        <f t="shared" si="4"/>
        <v>0</v>
      </c>
      <c r="I14" s="52">
        <f t="shared" si="4"/>
        <v>0</v>
      </c>
      <c r="J14" s="52">
        <f t="shared" si="4"/>
        <v>0</v>
      </c>
      <c r="K14" s="52">
        <f t="shared" si="4"/>
        <v>0</v>
      </c>
      <c r="L14" s="52">
        <f t="shared" si="4"/>
        <v>0</v>
      </c>
      <c r="M14" s="52">
        <f t="shared" si="4"/>
        <v>0</v>
      </c>
      <c r="N14" s="22">
        <f t="shared" si="2"/>
        <v>0</v>
      </c>
      <c r="O14" s="23">
        <f t="shared" si="0"/>
        <v>0</v>
      </c>
    </row>
    <row r="15" spans="1:23" ht="25.9" customHeight="1" thickBot="1" x14ac:dyDescent="0.3">
      <c r="A15" s="12" t="s">
        <v>11</v>
      </c>
      <c r="B15" s="19" t="s">
        <v>74</v>
      </c>
      <c r="C15" s="16"/>
      <c r="D15" s="16"/>
      <c r="E15" s="58"/>
      <c r="F15" s="58"/>
      <c r="G15" s="58"/>
      <c r="H15" s="58"/>
      <c r="I15" s="58"/>
      <c r="J15" s="58"/>
      <c r="K15" s="58"/>
      <c r="L15" s="58"/>
      <c r="M15" s="59"/>
      <c r="N15" s="26">
        <f t="shared" si="2"/>
        <v>0</v>
      </c>
      <c r="O15" s="23">
        <f t="shared" si="0"/>
        <v>0</v>
      </c>
      <c r="Q15" s="8"/>
    </row>
    <row r="16" spans="1:23" ht="25.9" customHeight="1" thickBot="1" x14ac:dyDescent="0.3">
      <c r="A16" s="12" t="s">
        <v>12</v>
      </c>
      <c r="B16" s="27" t="s">
        <v>13</v>
      </c>
      <c r="C16" s="28">
        <f t="shared" ref="C16:M16" si="5">SUM(C9:C15)</f>
        <v>1500000</v>
      </c>
      <c r="D16" s="28">
        <f t="shared" si="5"/>
        <v>5000000</v>
      </c>
      <c r="E16" s="28">
        <f t="shared" si="5"/>
        <v>5400000</v>
      </c>
      <c r="F16" s="28">
        <f t="shared" si="5"/>
        <v>5832000</v>
      </c>
      <c r="G16" s="28">
        <f t="shared" si="5"/>
        <v>6298560</v>
      </c>
      <c r="H16" s="28">
        <f t="shared" si="5"/>
        <v>6802444.8000000007</v>
      </c>
      <c r="I16" s="28">
        <f t="shared" si="5"/>
        <v>7346640.3840000015</v>
      </c>
      <c r="J16" s="28">
        <f t="shared" si="5"/>
        <v>7934371.6147200018</v>
      </c>
      <c r="K16" s="28">
        <f t="shared" si="5"/>
        <v>8569121.3438976035</v>
      </c>
      <c r="L16" s="28">
        <f t="shared" si="5"/>
        <v>9254651.0514094122</v>
      </c>
      <c r="M16" s="28">
        <f t="shared" si="5"/>
        <v>9995023.1355221663</v>
      </c>
      <c r="N16" s="29">
        <f t="shared" si="2"/>
        <v>73932812.329549193</v>
      </c>
      <c r="O16" s="30"/>
    </row>
    <row r="17" spans="1:15" ht="25.9" customHeight="1" thickBot="1" x14ac:dyDescent="0.3">
      <c r="A17" s="12" t="s">
        <v>58</v>
      </c>
      <c r="B17" s="19" t="s">
        <v>48</v>
      </c>
      <c r="C17" s="17"/>
      <c r="D17" s="17"/>
      <c r="E17" s="31"/>
      <c r="F17" s="31"/>
      <c r="G17" s="31"/>
      <c r="H17" s="31"/>
      <c r="I17" s="31"/>
      <c r="J17" s="31"/>
      <c r="K17" s="31"/>
      <c r="L17" s="31"/>
      <c r="M17" s="32"/>
      <c r="N17" s="33">
        <f t="shared" si="2"/>
        <v>0</v>
      </c>
      <c r="O17" s="34"/>
    </row>
    <row r="18" spans="1:15" ht="25.9" customHeight="1" thickBot="1" x14ac:dyDescent="0.3">
      <c r="A18" s="12" t="s">
        <v>14</v>
      </c>
      <c r="B18" s="27" t="s">
        <v>15</v>
      </c>
      <c r="C18" s="28">
        <f>C16-C17</f>
        <v>1500000</v>
      </c>
      <c r="D18" s="28">
        <f>D16-D17</f>
        <v>5000000</v>
      </c>
      <c r="E18" s="28">
        <f>E16-E17</f>
        <v>5400000</v>
      </c>
      <c r="F18" s="28">
        <f t="shared" ref="F18:M18" si="6">F16-F17</f>
        <v>5832000</v>
      </c>
      <c r="G18" s="28">
        <f t="shared" si="6"/>
        <v>6298560</v>
      </c>
      <c r="H18" s="28">
        <f t="shared" si="6"/>
        <v>6802444.8000000007</v>
      </c>
      <c r="I18" s="28">
        <f t="shared" si="6"/>
        <v>7346640.3840000015</v>
      </c>
      <c r="J18" s="28">
        <f t="shared" si="6"/>
        <v>7934371.6147200018</v>
      </c>
      <c r="K18" s="28">
        <f t="shared" si="6"/>
        <v>8569121.3438976035</v>
      </c>
      <c r="L18" s="28">
        <f t="shared" si="6"/>
        <v>9254651.0514094122</v>
      </c>
      <c r="M18" s="28">
        <f t="shared" si="6"/>
        <v>9995023.1355221663</v>
      </c>
      <c r="N18" s="35">
        <f t="shared" si="2"/>
        <v>73932812.329549193</v>
      </c>
      <c r="O18" s="36"/>
    </row>
    <row r="19" spans="1:15" ht="18.75" x14ac:dyDescent="0.3">
      <c r="N19" s="53" t="s">
        <v>71</v>
      </c>
    </row>
    <row r="39" spans="7:9" x14ac:dyDescent="0.25">
      <c r="G39" s="4"/>
      <c r="H39" s="5"/>
      <c r="I39" s="5"/>
    </row>
    <row r="40" spans="7:9" x14ac:dyDescent="0.25">
      <c r="H40" s="5"/>
    </row>
    <row r="41" spans="7:9" x14ac:dyDescent="0.25">
      <c r="G41" s="5"/>
      <c r="I41" s="5"/>
    </row>
  </sheetData>
  <sheetProtection algorithmName="SHA-512" hashValue="tqZCNar9AcckphTcQTzetERbP9gYZ6+UJH4Wcim9oBqJNZqwRtlqM0SolEV29BnWyaSYUkxwvGm/yO+buWWppw==" saltValue="M+V6uGWhT1FwfNrrAZ02Nw==" spinCount="100000" sheet="1" objects="1" scenarios="1"/>
  <protectedRanges>
    <protectedRange sqref="D10:E11" name="Range2"/>
    <protectedRange sqref="E17:M17" name="Range1"/>
  </protectedRanges>
  <mergeCells count="10">
    <mergeCell ref="A1:N1"/>
    <mergeCell ref="A2:N2"/>
    <mergeCell ref="A3:N3"/>
    <mergeCell ref="A6:M6"/>
    <mergeCell ref="A4:N4"/>
    <mergeCell ref="A5:N5"/>
    <mergeCell ref="O2:Q2"/>
    <mergeCell ref="O3:Q3"/>
    <mergeCell ref="O4:Q4"/>
    <mergeCell ref="O5:Q5"/>
  </mergeCells>
  <pageMargins left="0.2" right="0.2" top="0.75" bottom="0.75" header="0.3" footer="0.3"/>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view="pageBreakPreview" zoomScale="80" zoomScaleNormal="100" workbookViewId="0">
      <selection activeCell="C6" sqref="C6"/>
    </sheetView>
  </sheetViews>
  <sheetFormatPr defaultRowHeight="15" x14ac:dyDescent="0.25"/>
  <cols>
    <col min="1" max="1" width="9.28515625" bestFit="1" customWidth="1"/>
    <col min="2" max="2" width="33.28515625" customWidth="1"/>
    <col min="3" max="3" width="151.42578125" bestFit="1" customWidth="1"/>
    <col min="4" max="4" width="28.5703125" bestFit="1" customWidth="1"/>
  </cols>
  <sheetData>
    <row r="1" spans="1:4" ht="16.899999999999999" customHeight="1" x14ac:dyDescent="0.25">
      <c r="A1" s="73" t="s">
        <v>35</v>
      </c>
      <c r="B1" s="74"/>
      <c r="C1" s="75"/>
    </row>
    <row r="2" spans="1:4" ht="12" customHeight="1" x14ac:dyDescent="0.25">
      <c r="A2" s="79"/>
      <c r="B2" s="80"/>
      <c r="C2" s="81"/>
    </row>
    <row r="3" spans="1:4" ht="112.9" customHeight="1" thickBot="1" x14ac:dyDescent="0.3">
      <c r="A3" s="76" t="s">
        <v>64</v>
      </c>
      <c r="B3" s="77"/>
      <c r="C3" s="78"/>
    </row>
    <row r="4" spans="1:4" ht="17.649999999999999" customHeight="1" thickBot="1" x14ac:dyDescent="0.3">
      <c r="A4" s="39" t="s">
        <v>0</v>
      </c>
      <c r="B4" s="40" t="s">
        <v>1</v>
      </c>
      <c r="C4" s="41" t="s">
        <v>20</v>
      </c>
    </row>
    <row r="5" spans="1:4" ht="202.15" customHeight="1" thickBot="1" x14ac:dyDescent="0.3">
      <c r="A5" s="42" t="s">
        <v>2</v>
      </c>
      <c r="B5" s="18" t="s">
        <v>55</v>
      </c>
      <c r="C5" s="43" t="s">
        <v>88</v>
      </c>
      <c r="D5" s="44"/>
    </row>
    <row r="6" spans="1:4" ht="87" thickBot="1" x14ac:dyDescent="0.3">
      <c r="A6" s="42" t="s">
        <v>3</v>
      </c>
      <c r="B6" s="19" t="s">
        <v>4</v>
      </c>
      <c r="C6" s="45" t="s">
        <v>76</v>
      </c>
    </row>
    <row r="7" spans="1:4" ht="158.25" thickBot="1" x14ac:dyDescent="0.3">
      <c r="A7" s="42" t="s">
        <v>5</v>
      </c>
      <c r="B7" s="19" t="s">
        <v>57</v>
      </c>
      <c r="C7" s="46" t="s">
        <v>86</v>
      </c>
    </row>
    <row r="8" spans="1:4" ht="102.4" customHeight="1" thickBot="1" x14ac:dyDescent="0.3">
      <c r="A8" s="42" t="s">
        <v>6</v>
      </c>
      <c r="B8" s="19" t="s">
        <v>7</v>
      </c>
      <c r="C8" s="45" t="s">
        <v>87</v>
      </c>
      <c r="D8" s="44"/>
    </row>
    <row r="9" spans="1:4" ht="89.65" customHeight="1" thickBot="1" x14ac:dyDescent="0.3">
      <c r="A9" s="42" t="s">
        <v>8</v>
      </c>
      <c r="B9" s="19" t="s">
        <v>56</v>
      </c>
      <c r="C9" s="46" t="s">
        <v>59</v>
      </c>
    </row>
    <row r="10" spans="1:4" ht="186.75" thickBot="1" x14ac:dyDescent="0.3">
      <c r="A10" s="42" t="s">
        <v>10</v>
      </c>
      <c r="B10" s="19" t="s">
        <v>9</v>
      </c>
      <c r="C10" s="47" t="s">
        <v>83</v>
      </c>
    </row>
    <row r="11" spans="1:4" ht="30" thickBot="1" x14ac:dyDescent="0.3">
      <c r="A11" s="42" t="s">
        <v>11</v>
      </c>
      <c r="B11" s="19" t="s">
        <v>74</v>
      </c>
      <c r="C11" s="45" t="s">
        <v>73</v>
      </c>
    </row>
    <row r="12" spans="1:4" x14ac:dyDescent="0.25">
      <c r="A12" s="48"/>
      <c r="C12" s="49"/>
    </row>
    <row r="13" spans="1:4" ht="18.75" x14ac:dyDescent="0.25">
      <c r="A13" s="50" t="s">
        <v>65</v>
      </c>
      <c r="C13" s="49"/>
    </row>
    <row r="14" spans="1:4" ht="28.9" customHeight="1" x14ac:dyDescent="0.25">
      <c r="A14" s="51">
        <v>1</v>
      </c>
      <c r="B14" s="82" t="s">
        <v>46</v>
      </c>
      <c r="C14" s="83"/>
    </row>
    <row r="15" spans="1:4" ht="43.5" customHeight="1" x14ac:dyDescent="0.25">
      <c r="A15" s="51">
        <v>2</v>
      </c>
      <c r="B15" s="82" t="s">
        <v>77</v>
      </c>
      <c r="C15" s="83"/>
    </row>
    <row r="16" spans="1:4" x14ac:dyDescent="0.25">
      <c r="A16" s="51">
        <v>3</v>
      </c>
      <c r="B16" s="82" t="s">
        <v>85</v>
      </c>
      <c r="C16" s="83"/>
    </row>
    <row r="17" spans="1:3" ht="31.15" customHeight="1" x14ac:dyDescent="0.25">
      <c r="A17" s="51">
        <v>4</v>
      </c>
      <c r="B17" s="82" t="s">
        <v>60</v>
      </c>
      <c r="C17" s="83"/>
    </row>
    <row r="18" spans="1:3" ht="29.65" customHeight="1" x14ac:dyDescent="0.25">
      <c r="A18" s="51">
        <v>5</v>
      </c>
      <c r="B18" s="88" t="s">
        <v>78</v>
      </c>
      <c r="C18" s="89"/>
    </row>
    <row r="19" spans="1:3" ht="29.65" customHeight="1" x14ac:dyDescent="0.25">
      <c r="A19" s="51">
        <v>6</v>
      </c>
      <c r="B19" s="86" t="s">
        <v>61</v>
      </c>
      <c r="C19" s="87"/>
    </row>
    <row r="20" spans="1:3" ht="28.9" customHeight="1" x14ac:dyDescent="0.25">
      <c r="A20" s="51">
        <v>7</v>
      </c>
      <c r="B20" s="86" t="s">
        <v>79</v>
      </c>
      <c r="C20" s="87"/>
    </row>
    <row r="21" spans="1:3" ht="28.9" customHeight="1" x14ac:dyDescent="0.25">
      <c r="A21" s="51">
        <v>8</v>
      </c>
      <c r="B21" s="86" t="s">
        <v>36</v>
      </c>
      <c r="C21" s="87"/>
    </row>
    <row r="22" spans="1:3" ht="27.4" customHeight="1" x14ac:dyDescent="0.25">
      <c r="A22" s="51">
        <v>9</v>
      </c>
      <c r="B22" s="86" t="s">
        <v>62</v>
      </c>
      <c r="C22" s="87"/>
    </row>
    <row r="23" spans="1:3" ht="27.4" customHeight="1" x14ac:dyDescent="0.25">
      <c r="A23" s="51">
        <v>10</v>
      </c>
      <c r="B23" s="86" t="s">
        <v>47</v>
      </c>
      <c r="C23" s="87"/>
    </row>
    <row r="24" spans="1:3" ht="30" customHeight="1" x14ac:dyDescent="0.25">
      <c r="A24" s="51">
        <v>11</v>
      </c>
      <c r="B24" s="86" t="s">
        <v>49</v>
      </c>
      <c r="C24" s="87"/>
    </row>
    <row r="25" spans="1:3" ht="100.5" customHeight="1" thickBot="1" x14ac:dyDescent="0.3">
      <c r="A25" s="51">
        <v>12</v>
      </c>
      <c r="B25" s="84" t="s">
        <v>50</v>
      </c>
      <c r="C25" s="85"/>
    </row>
  </sheetData>
  <sheetProtection algorithmName="SHA-512" hashValue="UiS7fQKfHO3rhTTjTLsXZPSQblARJ9/S7s6+eIiNz5DVpZUS8iMqybbkPppvH8njr/LFsxega9xG7zI2o6etRA==" saltValue="qBHpewMb9WLPbuAQjcNpkg==" spinCount="100000" sheet="1" objects="1" scenarios="1"/>
  <mergeCells count="15">
    <mergeCell ref="A1:C1"/>
    <mergeCell ref="A3:C3"/>
    <mergeCell ref="A2:C2"/>
    <mergeCell ref="B14:C14"/>
    <mergeCell ref="B25:C25"/>
    <mergeCell ref="B19:C19"/>
    <mergeCell ref="B20:C20"/>
    <mergeCell ref="B21:C21"/>
    <mergeCell ref="B15:C15"/>
    <mergeCell ref="B16:C16"/>
    <mergeCell ref="B17:C17"/>
    <mergeCell ref="B22:C22"/>
    <mergeCell ref="B23:C23"/>
    <mergeCell ref="B24:C24"/>
    <mergeCell ref="B18:C18"/>
  </mergeCells>
  <pageMargins left="0.45" right="0.2" top="0.75" bottom="0.25" header="0.3" footer="0.3"/>
  <pageSetup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0E51-D19A-4EE5-B850-397F0C798FD8}">
  <dimension ref="B8"/>
  <sheetViews>
    <sheetView workbookViewId="0">
      <selection activeCell="A8" sqref="A8"/>
    </sheetView>
  </sheetViews>
  <sheetFormatPr defaultRowHeight="15" x14ac:dyDescent="0.25"/>
  <sheetData>
    <row r="8" spans="2:2" x14ac:dyDescent="0.25">
      <c r="B8" s="38"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F14"/>
  <sheetViews>
    <sheetView workbookViewId="0">
      <selection activeCell="I16" sqref="I16"/>
    </sheetView>
  </sheetViews>
  <sheetFormatPr defaultRowHeight="15" x14ac:dyDescent="0.25"/>
  <cols>
    <col min="2" max="2" width="41" bestFit="1" customWidth="1"/>
    <col min="3" max="3" width="12.5703125" style="6" bestFit="1" customWidth="1"/>
    <col min="4" max="4" width="7.7109375" style="6" bestFit="1" customWidth="1"/>
    <col min="5" max="5" width="13.7109375" style="6" bestFit="1" customWidth="1"/>
    <col min="6" max="6" width="13.7109375" bestFit="1" customWidth="1"/>
  </cols>
  <sheetData>
    <row r="3" spans="2:6" x14ac:dyDescent="0.25">
      <c r="B3" t="s">
        <v>37</v>
      </c>
      <c r="C3" s="6">
        <v>15000</v>
      </c>
      <c r="D3" s="6">
        <f>1620*20%</f>
        <v>324</v>
      </c>
      <c r="E3" s="6">
        <f>C3*D3</f>
        <v>4860000</v>
      </c>
    </row>
    <row r="4" spans="2:6" x14ac:dyDescent="0.25">
      <c r="B4" t="s">
        <v>38</v>
      </c>
      <c r="C4" s="6">
        <v>30000</v>
      </c>
      <c r="D4" s="6">
        <f>78*20%</f>
        <v>15.600000000000001</v>
      </c>
      <c r="E4" s="6">
        <f t="shared" ref="E4:E11" si="0">C4*D4</f>
        <v>468000.00000000006</v>
      </c>
    </row>
    <row r="5" spans="2:6" x14ac:dyDescent="0.25">
      <c r="B5" t="s">
        <v>39</v>
      </c>
      <c r="C5" s="6">
        <v>100000</v>
      </c>
      <c r="D5" s="6">
        <v>6</v>
      </c>
      <c r="E5" s="6">
        <f t="shared" si="0"/>
        <v>600000</v>
      </c>
    </row>
    <row r="6" spans="2:6" x14ac:dyDescent="0.25">
      <c r="B6" t="s">
        <v>40</v>
      </c>
      <c r="C6" s="6">
        <v>30000</v>
      </c>
      <c r="D6" s="6">
        <v>6</v>
      </c>
      <c r="E6" s="6">
        <f t="shared" si="0"/>
        <v>180000</v>
      </c>
    </row>
    <row r="7" spans="2:6" x14ac:dyDescent="0.25">
      <c r="B7" t="s">
        <v>41</v>
      </c>
      <c r="C7" s="6">
        <v>30000</v>
      </c>
      <c r="D7" s="6">
        <v>6</v>
      </c>
      <c r="E7" s="6">
        <f t="shared" si="0"/>
        <v>180000</v>
      </c>
    </row>
    <row r="8" spans="2:6" x14ac:dyDescent="0.25">
      <c r="B8" t="s">
        <v>42</v>
      </c>
      <c r="C8" s="6">
        <v>50000</v>
      </c>
      <c r="D8" s="6">
        <v>6</v>
      </c>
      <c r="E8" s="6">
        <f t="shared" si="0"/>
        <v>300000</v>
      </c>
    </row>
    <row r="9" spans="2:6" x14ac:dyDescent="0.25">
      <c r="B9" t="s">
        <v>43</v>
      </c>
      <c r="C9" s="6">
        <v>200000</v>
      </c>
      <c r="D9" s="6">
        <f>12*6</f>
        <v>72</v>
      </c>
      <c r="E9" s="6">
        <f t="shared" si="0"/>
        <v>14400000</v>
      </c>
    </row>
    <row r="10" spans="2:6" x14ac:dyDescent="0.25">
      <c r="B10" t="s">
        <v>44</v>
      </c>
      <c r="C10" s="6">
        <v>1000000</v>
      </c>
      <c r="D10" s="6">
        <v>6</v>
      </c>
      <c r="E10" s="6">
        <f t="shared" si="0"/>
        <v>6000000</v>
      </c>
    </row>
    <row r="11" spans="2:6" x14ac:dyDescent="0.25">
      <c r="B11" t="s">
        <v>45</v>
      </c>
      <c r="C11" s="6">
        <v>300000</v>
      </c>
      <c r="D11" s="6">
        <v>6</v>
      </c>
      <c r="E11" s="6">
        <f t="shared" si="0"/>
        <v>1800000</v>
      </c>
    </row>
    <row r="12" spans="2:6" x14ac:dyDescent="0.25">
      <c r="B12" t="s">
        <v>51</v>
      </c>
      <c r="E12" s="6">
        <f>SUM(E3:E11)*4%</f>
        <v>1151520</v>
      </c>
    </row>
    <row r="13" spans="2:6" ht="15.75" thickBot="1" x14ac:dyDescent="0.3">
      <c r="E13" s="7">
        <f>SUM(E3:E12)</f>
        <v>29939520</v>
      </c>
      <c r="F13" s="6">
        <f>CEILING(E13,1000000)</f>
        <v>30000000</v>
      </c>
    </row>
    <row r="14" spans="2:6" ht="15.75" thickTop="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Budget Summary</vt:lpstr>
      <vt:lpstr>Budget RBC</vt:lpstr>
      <vt:lpstr>Budget IHITC</vt:lpstr>
      <vt:lpstr>Budget Guidelines</vt:lpstr>
      <vt:lpstr>Working Sheets</vt:lpstr>
      <vt:lpstr>Sheet1</vt:lpstr>
      <vt:lpstr>'Budget Guidelines'!Print_Area</vt:lpstr>
      <vt:lpstr>'Budget IHITC'!Print_Area</vt:lpstr>
      <vt:lpstr>'Budget RBC'!Print_Area</vt:lpstr>
      <vt:lpstr>'Budget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salman ahmad</dc:creator>
  <cp:lastModifiedBy>Mustansar Naveed</cp:lastModifiedBy>
  <cp:lastPrinted>2025-12-10T09:42:29Z</cp:lastPrinted>
  <dcterms:created xsi:type="dcterms:W3CDTF">2023-10-29T18:33:46Z</dcterms:created>
  <dcterms:modified xsi:type="dcterms:W3CDTF">2025-12-10T09:42:41Z</dcterms:modified>
</cp:coreProperties>
</file>